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investice2\Documents\Radnice\Projektová dokumentace\Reko zasedací místnosti\"/>
    </mc:Choice>
  </mc:AlternateContent>
  <xr:revisionPtr revIDLastSave="0" documentId="8_{A531AB97-1B64-4B61-8CB4-505CF52141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2024-01 - zasedací místno..." sheetId="2" r:id="rId2"/>
  </sheets>
  <definedNames>
    <definedName name="_xlnm._FilterDatabase" localSheetId="1" hidden="1">'2024-01 - zasedací místno...'!$C$142:$K$301</definedName>
    <definedName name="_xlnm.Print_Titles" localSheetId="1">'2024-01 - zasedací místno...'!$142:$142</definedName>
    <definedName name="_xlnm.Print_Titles" localSheetId="0">'Rekapitulace stavby'!$92:$92</definedName>
    <definedName name="_xlnm.Print_Area" localSheetId="1">'2024-01 - zasedací místno...'!$C$4:$J$76,'2024-01 - zasedací místno...'!$C$82:$J$124,'2024-01 - zasedací místno...'!$C$130:$J$301</definedName>
    <definedName name="_xlnm.Print_Area" localSheetId="0">'Rekapitulace stavby'!$D$4:$AO$76,'Rekapitulace stavby'!$C$82:$AQ$103</definedName>
  </definedNames>
  <calcPr calcId="191029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T213" i="2"/>
  <c r="R214" i="2"/>
  <c r="R213" i="2"/>
  <c r="P214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T185" i="2"/>
  <c r="R186" i="2"/>
  <c r="R185" i="2"/>
  <c r="P186" i="2"/>
  <c r="P185" i="2"/>
  <c r="BI183" i="2"/>
  <c r="BH183" i="2"/>
  <c r="BG183" i="2"/>
  <c r="BF183" i="2"/>
  <c r="T183" i="2"/>
  <c r="T182" i="2"/>
  <c r="R183" i="2"/>
  <c r="R182" i="2"/>
  <c r="P183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F139" i="2"/>
  <c r="F137" i="2"/>
  <c r="E135" i="2"/>
  <c r="BI122" i="2"/>
  <c r="BH122" i="2"/>
  <c r="BG122" i="2"/>
  <c r="BF122" i="2"/>
  <c r="BI121" i="2"/>
  <c r="BH121" i="2"/>
  <c r="BG121" i="2"/>
  <c r="BF121" i="2"/>
  <c r="BE121" i="2"/>
  <c r="BI120" i="2"/>
  <c r="BH120" i="2"/>
  <c r="BG120" i="2"/>
  <c r="BF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F91" i="2"/>
  <c r="F89" i="2"/>
  <c r="E87" i="2"/>
  <c r="J24" i="2"/>
  <c r="E24" i="2"/>
  <c r="J140" i="2" s="1"/>
  <c r="J23" i="2"/>
  <c r="J21" i="2"/>
  <c r="E21" i="2"/>
  <c r="J91" i="2"/>
  <c r="J20" i="2"/>
  <c r="J18" i="2"/>
  <c r="E18" i="2"/>
  <c r="F92" i="2" s="1"/>
  <c r="J17" i="2"/>
  <c r="J12" i="2"/>
  <c r="J89" i="2"/>
  <c r="E7" i="2"/>
  <c r="E133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299" i="2"/>
  <c r="BK281" i="2"/>
  <c r="J272" i="2"/>
  <c r="BK237" i="2"/>
  <c r="BK225" i="2"/>
  <c r="BK205" i="2"/>
  <c r="J197" i="2"/>
  <c r="J178" i="2"/>
  <c r="J162" i="2"/>
  <c r="J146" i="2"/>
  <c r="BK299" i="2"/>
  <c r="J265" i="2"/>
  <c r="J257" i="2"/>
  <c r="J250" i="2"/>
  <c r="J239" i="2"/>
  <c r="BK230" i="2"/>
  <c r="BK212" i="2"/>
  <c r="J199" i="2"/>
  <c r="BK178" i="2"/>
  <c r="BK168" i="2"/>
  <c r="J150" i="2"/>
  <c r="BK287" i="2"/>
  <c r="J274" i="2"/>
  <c r="BK253" i="2"/>
  <c r="J241" i="2"/>
  <c r="J225" i="2"/>
  <c r="BK221" i="2"/>
  <c r="BK209" i="2"/>
  <c r="BK197" i="2"/>
  <c r="J183" i="2"/>
  <c r="J170" i="2"/>
  <c r="J154" i="2"/>
  <c r="BK301" i="2"/>
  <c r="J285" i="2"/>
  <c r="J261" i="2"/>
  <c r="J249" i="2"/>
  <c r="BK238" i="2"/>
  <c r="J226" i="2"/>
  <c r="J206" i="2"/>
  <c r="BK183" i="2"/>
  <c r="J158" i="2"/>
  <c r="BK285" i="2"/>
  <c r="BK274" i="2"/>
  <c r="BK250" i="2"/>
  <c r="J232" i="2"/>
  <c r="J209" i="2"/>
  <c r="J204" i="2"/>
  <c r="BK191" i="2"/>
  <c r="J168" i="2"/>
  <c r="J156" i="2"/>
  <c r="BK300" i="2"/>
  <c r="BK272" i="2"/>
  <c r="BK261" i="2"/>
  <c r="J253" i="2"/>
  <c r="J246" i="2"/>
  <c r="J236" i="2"/>
  <c r="BK226" i="2"/>
  <c r="J210" i="2"/>
  <c r="J196" i="2"/>
  <c r="BK176" i="2"/>
  <c r="BK172" i="2"/>
  <c r="BK162" i="2"/>
  <c r="BK293" i="2"/>
  <c r="J279" i="2"/>
  <c r="BK263" i="2"/>
  <c r="BK246" i="2"/>
  <c r="BK234" i="2"/>
  <c r="J223" i="2"/>
  <c r="J212" i="2"/>
  <c r="J202" i="2"/>
  <c r="BK196" i="2"/>
  <c r="BK180" i="2"/>
  <c r="J164" i="2"/>
  <c r="BK150" i="2"/>
  <c r="J301" i="2"/>
  <c r="BK267" i="2"/>
  <c r="BK255" i="2"/>
  <c r="J248" i="2"/>
  <c r="J237" i="2"/>
  <c r="J211" i="2"/>
  <c r="J205" i="2"/>
  <c r="J169" i="2"/>
  <c r="AS94" i="1"/>
  <c r="BK288" i="2"/>
  <c r="BK283" i="2"/>
  <c r="J277" i="2"/>
  <c r="J243" i="2"/>
  <c r="BK228" i="2"/>
  <c r="BK210" i="2"/>
  <c r="J200" i="2"/>
  <c r="BK169" i="2"/>
  <c r="BK158" i="2"/>
  <c r="BK275" i="2"/>
  <c r="J263" i="2"/>
  <c r="J255" i="2"/>
  <c r="BK249" i="2"/>
  <c r="BK235" i="2"/>
  <c r="J228" i="2"/>
  <c r="BK211" i="2"/>
  <c r="BK194" i="2"/>
  <c r="J180" i="2"/>
  <c r="J165" i="2"/>
  <c r="BK159" i="2"/>
  <c r="J288" i="2"/>
  <c r="J275" i="2"/>
  <c r="J251" i="2"/>
  <c r="J244" i="2"/>
  <c r="J238" i="2"/>
  <c r="J219" i="2"/>
  <c r="BK203" i="2"/>
  <c r="BK199" i="2"/>
  <c r="BK189" i="2"/>
  <c r="J174" i="2"/>
  <c r="BK156" i="2"/>
  <c r="J148" i="2"/>
  <c r="J300" i="2"/>
  <c r="J268" i="2"/>
  <c r="BK257" i="2"/>
  <c r="BK243" i="2"/>
  <c r="J230" i="2"/>
  <c r="J221" i="2"/>
  <c r="J189" i="2"/>
  <c r="BK170" i="2"/>
  <c r="J159" i="2"/>
  <c r="J293" i="2"/>
  <c r="BK279" i="2"/>
  <c r="J267" i="2"/>
  <c r="J235" i="2"/>
  <c r="BK219" i="2"/>
  <c r="BK206" i="2"/>
  <c r="BK202" i="2"/>
  <c r="BK186" i="2"/>
  <c r="BK165" i="2"/>
  <c r="BK154" i="2"/>
  <c r="BK277" i="2"/>
  <c r="BK268" i="2"/>
  <c r="J259" i="2"/>
  <c r="BK251" i="2"/>
  <c r="BK244" i="2"/>
  <c r="J234" i="2"/>
  <c r="BK223" i="2"/>
  <c r="J203" i="2"/>
  <c r="J191" i="2"/>
  <c r="BK174" i="2"/>
  <c r="BK164" i="2"/>
  <c r="BK148" i="2"/>
  <c r="J283" i="2"/>
  <c r="BK265" i="2"/>
  <c r="BK248" i="2"/>
  <c r="BK239" i="2"/>
  <c r="BK232" i="2"/>
  <c r="J214" i="2"/>
  <c r="BK204" i="2"/>
  <c r="BK200" i="2"/>
  <c r="J194" i="2"/>
  <c r="J176" i="2"/>
  <c r="J160" i="2"/>
  <c r="BK146" i="2"/>
  <c r="J287" i="2"/>
  <c r="J281" i="2"/>
  <c r="BK259" i="2"/>
  <c r="BK241" i="2"/>
  <c r="BK236" i="2"/>
  <c r="BK214" i="2"/>
  <c r="J186" i="2"/>
  <c r="J172" i="2"/>
  <c r="BK160" i="2"/>
  <c r="T145" i="2" l="1"/>
  <c r="P161" i="2"/>
  <c r="T161" i="2"/>
  <c r="R167" i="2"/>
  <c r="P188" i="2"/>
  <c r="P184" i="2" s="1"/>
  <c r="BK201" i="2"/>
  <c r="J201" i="2"/>
  <c r="J105" i="2" s="1"/>
  <c r="R201" i="2"/>
  <c r="R208" i="2"/>
  <c r="R218" i="2"/>
  <c r="P233" i="2"/>
  <c r="BK252" i="2"/>
  <c r="J252" i="2" s="1"/>
  <c r="J110" i="2" s="1"/>
  <c r="T252" i="2"/>
  <c r="P266" i="2"/>
  <c r="P145" i="2"/>
  <c r="BK161" i="2"/>
  <c r="J161" i="2"/>
  <c r="J99" i="2" s="1"/>
  <c r="BK167" i="2"/>
  <c r="J167" i="2"/>
  <c r="J100" i="2" s="1"/>
  <c r="P167" i="2"/>
  <c r="BK188" i="2"/>
  <c r="J188" i="2"/>
  <c r="J104" i="2"/>
  <c r="R188" i="2"/>
  <c r="P201" i="2"/>
  <c r="BK208" i="2"/>
  <c r="J208" i="2"/>
  <c r="J106" i="2" s="1"/>
  <c r="T208" i="2"/>
  <c r="P218" i="2"/>
  <c r="BK233" i="2"/>
  <c r="J233" i="2"/>
  <c r="J109" i="2"/>
  <c r="T233" i="2"/>
  <c r="R252" i="2"/>
  <c r="R266" i="2"/>
  <c r="BK145" i="2"/>
  <c r="J145" i="2"/>
  <c r="J98" i="2" s="1"/>
  <c r="R145" i="2"/>
  <c r="R161" i="2"/>
  <c r="T167" i="2"/>
  <c r="T188" i="2"/>
  <c r="T184" i="2" s="1"/>
  <c r="T201" i="2"/>
  <c r="P208" i="2"/>
  <c r="BK218" i="2"/>
  <c r="J218" i="2"/>
  <c r="J108" i="2"/>
  <c r="T218" i="2"/>
  <c r="R233" i="2"/>
  <c r="R184" i="2" s="1"/>
  <c r="P252" i="2"/>
  <c r="BK266" i="2"/>
  <c r="J266" i="2" s="1"/>
  <c r="J111" i="2" s="1"/>
  <c r="T266" i="2"/>
  <c r="BK298" i="2"/>
  <c r="J298" i="2" s="1"/>
  <c r="J113" i="2" s="1"/>
  <c r="P298" i="2"/>
  <c r="P297" i="2"/>
  <c r="R298" i="2"/>
  <c r="R297" i="2" s="1"/>
  <c r="T298" i="2"/>
  <c r="T297" i="2"/>
  <c r="BK185" i="2"/>
  <c r="BK213" i="2"/>
  <c r="BK184" i="2" s="1"/>
  <c r="J184" i="2" s="1"/>
  <c r="J102" i="2" s="1"/>
  <c r="BK182" i="2"/>
  <c r="J182" i="2" s="1"/>
  <c r="J101" i="2" s="1"/>
  <c r="E85" i="2"/>
  <c r="J139" i="2"/>
  <c r="BE146" i="2"/>
  <c r="BE150" i="2"/>
  <c r="BE164" i="2"/>
  <c r="BE165" i="2"/>
  <c r="BE172" i="2"/>
  <c r="BE174" i="2"/>
  <c r="BE176" i="2"/>
  <c r="BE178" i="2"/>
  <c r="BE189" i="2"/>
  <c r="BE194" i="2"/>
  <c r="BE196" i="2"/>
  <c r="BE197" i="2"/>
  <c r="BE203" i="2"/>
  <c r="BE209" i="2"/>
  <c r="BE212" i="2"/>
  <c r="BE223" i="2"/>
  <c r="BE225" i="2"/>
  <c r="BE226" i="2"/>
  <c r="BE250" i="2"/>
  <c r="BE261" i="2"/>
  <c r="BE274" i="2"/>
  <c r="BE275" i="2"/>
  <c r="BE287" i="2"/>
  <c r="BE293" i="2"/>
  <c r="BE299" i="2"/>
  <c r="BE301" i="2"/>
  <c r="J92" i="2"/>
  <c r="J137" i="2"/>
  <c r="BE158" i="2"/>
  <c r="BE168" i="2"/>
  <c r="BE205" i="2"/>
  <c r="BE210" i="2"/>
  <c r="BE228" i="2"/>
  <c r="BE234" i="2"/>
  <c r="BE235" i="2"/>
  <c r="BE236" i="2"/>
  <c r="BE249" i="2"/>
  <c r="BE259" i="2"/>
  <c r="BE267" i="2"/>
  <c r="BE268" i="2"/>
  <c r="BE283" i="2"/>
  <c r="BE300" i="2"/>
  <c r="F140" i="2"/>
  <c r="BE154" i="2"/>
  <c r="BE156" i="2"/>
  <c r="BE160" i="2"/>
  <c r="BE169" i="2"/>
  <c r="BE186" i="2"/>
  <c r="BE199" i="2"/>
  <c r="BE200" i="2"/>
  <c r="BE204" i="2"/>
  <c r="BE206" i="2"/>
  <c r="BE214" i="2"/>
  <c r="BE219" i="2"/>
  <c r="BE232" i="2"/>
  <c r="BE237" i="2"/>
  <c r="BE241" i="2"/>
  <c r="BE265" i="2"/>
  <c r="BE272" i="2"/>
  <c r="BE277" i="2"/>
  <c r="BE279" i="2"/>
  <c r="BE281" i="2"/>
  <c r="BE285" i="2"/>
  <c r="BE288" i="2"/>
  <c r="BE148" i="2"/>
  <c r="BE159" i="2"/>
  <c r="BE162" i="2"/>
  <c r="BE170" i="2"/>
  <c r="BE180" i="2"/>
  <c r="BE183" i="2"/>
  <c r="BE191" i="2"/>
  <c r="BE202" i="2"/>
  <c r="BE211" i="2"/>
  <c r="BE221" i="2"/>
  <c r="BE230" i="2"/>
  <c r="BE238" i="2"/>
  <c r="BE239" i="2"/>
  <c r="BE243" i="2"/>
  <c r="BE244" i="2"/>
  <c r="BE246" i="2"/>
  <c r="BE248" i="2"/>
  <c r="BE251" i="2"/>
  <c r="BE253" i="2"/>
  <c r="BE255" i="2"/>
  <c r="BE257" i="2"/>
  <c r="BE263" i="2"/>
  <c r="F38" i="2"/>
  <c r="BC95" i="1" s="1"/>
  <c r="BC94" i="1" s="1"/>
  <c r="AY94" i="1" s="1"/>
  <c r="J36" i="2"/>
  <c r="AW95" i="1"/>
  <c r="F39" i="2"/>
  <c r="BD95" i="1" s="1"/>
  <c r="BD94" i="1" s="1"/>
  <c r="W36" i="1" s="1"/>
  <c r="F36" i="2"/>
  <c r="BA95" i="1" s="1"/>
  <c r="BA94" i="1" s="1"/>
  <c r="W33" i="1" s="1"/>
  <c r="F37" i="2"/>
  <c r="BB95" i="1" s="1"/>
  <c r="BB94" i="1" s="1"/>
  <c r="AX94" i="1" s="1"/>
  <c r="J213" i="2" l="1"/>
  <c r="J107" i="2" s="1"/>
  <c r="R144" i="2"/>
  <c r="R143" i="2" s="1"/>
  <c r="P144" i="2"/>
  <c r="P143" i="2"/>
  <c r="AU95" i="1" s="1"/>
  <c r="AU94" i="1" s="1"/>
  <c r="T144" i="2"/>
  <c r="T143" i="2"/>
  <c r="BK144" i="2"/>
  <c r="J144" i="2"/>
  <c r="J97" i="2" s="1"/>
  <c r="J185" i="2"/>
  <c r="J103" i="2"/>
  <c r="BK297" i="2"/>
  <c r="J297" i="2" s="1"/>
  <c r="J112" i="2" s="1"/>
  <c r="W35" i="1"/>
  <c r="W34" i="1"/>
  <c r="AW94" i="1"/>
  <c r="AK33" i="1"/>
  <c r="BK143" i="2" l="1"/>
  <c r="J143" i="2"/>
  <c r="J96" i="2"/>
  <c r="J30" i="2"/>
  <c r="J122" i="2"/>
  <c r="J116" i="2" s="1"/>
  <c r="J124" i="2" s="1"/>
  <c r="J31" i="2" l="1"/>
  <c r="BE122" i="2"/>
  <c r="J35" i="2" s="1"/>
  <c r="AV95" i="1" s="1"/>
  <c r="AT95" i="1" s="1"/>
  <c r="J32" i="2"/>
  <c r="AG95" i="1" s="1"/>
  <c r="AG94" i="1" s="1"/>
  <c r="AG98" i="1" s="1"/>
  <c r="AV98" i="1" s="1"/>
  <c r="BY98" i="1" s="1"/>
  <c r="AN95" i="1" l="1"/>
  <c r="CD98" i="1"/>
  <c r="J41" i="2"/>
  <c r="AN98" i="1"/>
  <c r="AG100" i="1"/>
  <c r="AV100" i="1"/>
  <c r="BY100" i="1" s="1"/>
  <c r="AG99" i="1"/>
  <c r="CD99" i="1" s="1"/>
  <c r="F35" i="2"/>
  <c r="AZ95" i="1" s="1"/>
  <c r="AZ94" i="1" s="1"/>
  <c r="AV94" i="1" s="1"/>
  <c r="AK26" i="1"/>
  <c r="AG101" i="1"/>
  <c r="AV101" i="1"/>
  <c r="BY101" i="1" s="1"/>
  <c r="CD100" i="1" l="1"/>
  <c r="CD101" i="1"/>
  <c r="AT94" i="1"/>
  <c r="AN94" i="1"/>
  <c r="AN101" i="1"/>
  <c r="AN100" i="1"/>
  <c r="AG97" i="1"/>
  <c r="AK27" i="1"/>
  <c r="AK29" i="1" s="1"/>
  <c r="AV99" i="1"/>
  <c r="BY99" i="1" s="1"/>
  <c r="W32" i="1"/>
  <c r="AK32" i="1" l="1"/>
  <c r="AN99" i="1"/>
  <c r="AN97" i="1"/>
  <c r="AG103" i="1"/>
  <c r="AK38" i="1" l="1"/>
  <c r="AN103" i="1"/>
</calcChain>
</file>

<file path=xl/sharedStrings.xml><?xml version="1.0" encoding="utf-8"?>
<sst xmlns="http://schemas.openxmlformats.org/spreadsheetml/2006/main" count="2107" uniqueCount="554">
  <si>
    <t>Export Komplet</t>
  </si>
  <si>
    <t/>
  </si>
  <si>
    <t>2.0</t>
  </si>
  <si>
    <t>ZAMOK</t>
  </si>
  <si>
    <t>False</t>
  </si>
  <si>
    <t>{f68873f8-d901-4285-9581-b332d096df70}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</si>
  <si>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</si>
  <si>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</si>
  <si>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</si>
  <si>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</si>
  <si>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</si>
  <si>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</si>
  <si>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</si>
  <si>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</si>
  <si>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</si>
  <si>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</si>
  <si>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</si>
  <si>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zasedací místnost</t>
  </si>
  <si>
    <t>KSO:</t>
  </si>
  <si>
    <t>CC-CZ:</t>
  </si>
  <si>
    <t>Místo:</t>
  </si>
  <si>
    <t>Městský úřad Česká Třebová</t>
  </si>
  <si>
    <t>Datum:</t>
  </si>
  <si>
    <t>18. 1. 2024</t>
  </si>
  <si>
    <t>Zadavatel:</t>
  </si>
  <si>
    <t>IČ:</t>
  </si>
  <si>
    <t>Ing.arch. Lucie Kubínková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</si>
  <si>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</si>
  <si>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</si>
  <si>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</si>
  <si>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</si>
  <si>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</si>
  <si>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</si>
  <si>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</si>
  <si>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</si>
  <si>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</si>
  <si>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</si>
  <si>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</si>
  <si>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</si>
  <si>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</si>
  <si>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</si>
  <si>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</si>
  <si>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</si>
  <si>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</si>
  <si>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</si>
  <si>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</si>
  <si>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</si>
  <si>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</si>
  <si>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</si>
  <si>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</si>
  <si>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</si>
  <si>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</si>
  <si>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</si>
  <si>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</si>
  <si>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</si>
  <si>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</si>
  <si>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</si>
  <si>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</si>
  <si>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</si>
  <si>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</si>
  <si>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</si>
  <si>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</si>
  <si>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</si>
  <si>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</si>
  <si>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</si>
  <si>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</si>
  <si>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</si>
  <si>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</si>
  <si>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</si>
  <si>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</si>
  <si>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</si>
  <si>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</si>
  <si>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</si>
  <si>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</si>
  <si>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</si>
  <si>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</si>
  <si>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</si>
  <si>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</si>
  <si>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</si>
  <si>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</si>
  <si>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</si>
  <si>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</si>
  <si>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zasedací místnost-stavební část</t>
  </si>
  <si>
    <t>STA</t>
  </si>
  <si>
    <t>1</t>
  </si>
  <si>
    <t>{657ac3db-2fdc-473d-bdf7-556dde946ea9}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</si>
  <si>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</si>
  <si>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</si>
  <si>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</si>
  <si>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</si>
  <si>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</si>
  <si>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</si>
  <si>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</si>
  <si>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</si>
  <si>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</si>
  <si>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</si>
  <si>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</si>
  <si>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</si>
  <si>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2024-01 - zasedací místnost-stavební část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</si>
  <si>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</si>
  <si>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</si>
  <si>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</si>
  <si>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</si>
  <si>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</si>
  <si>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</si>
  <si>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</si>
  <si>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</si>
  <si>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</si>
  <si>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</si>
  <si>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</si>
  <si>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</si>
  <si>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</si>
  <si>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</si>
  <si>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</si>
  <si>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</si>
  <si>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</si>
  <si>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</si>
  <si>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</si>
  <si>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</si>
  <si>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</si>
  <si>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000 - Nepojmenované práce</t>
  </si>
  <si>
    <t xml:space="preserve">    0 - Nepojmenovaný díl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</si>
  <si>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</si>
  <si>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</si>
  <si>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</si>
  <si>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</si>
  <si>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</si>
  <si>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</si>
  <si>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</si>
  <si>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</si>
  <si>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</si>
  <si>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</si>
  <si>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</si>
  <si>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</si>
  <si>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</si>
  <si>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</si>
  <si>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</si>
  <si>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</si>
  <si>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</si>
  <si>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</si>
  <si>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</si>
  <si>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</si>
  <si>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</si>
  <si>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</si>
  <si>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</si>
  <si>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</si>
  <si>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</si>
  <si>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</si>
  <si>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</si>
  <si>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</si>
  <si>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612321121</t>
  </si>
  <si>
    <t>Vápenocementová omítka hladká jednovrstvá vnitřních stěn nanášená ručně</t>
  </si>
  <si>
    <t>m2</t>
  </si>
  <si>
    <t>4</t>
  </si>
  <si>
    <t>2041046778</t>
  </si>
  <si>
    <t>VV</t>
  </si>
  <si>
    <t>"pod tapetu a a aku obklad+stěrka"20+10,3+5,5</t>
  </si>
  <si>
    <t>612325419</t>
  </si>
  <si>
    <t>Oprava vnitřní vápenocementové hladké omítky stěn v rozsahu plochy přes 30 do 50 % s celoplošným přeštukováním</t>
  </si>
  <si>
    <t>-209095110</t>
  </si>
  <si>
    <t>(7,1+7,1+10+10)*3,0</t>
  </si>
  <si>
    <t>3</t>
  </si>
  <si>
    <t>612409991</t>
  </si>
  <si>
    <t>Začištění omítek kolem oken, dveří, podlah nebo obkladů</t>
  </si>
  <si>
    <t>m</t>
  </si>
  <si>
    <t>1602298482</t>
  </si>
  <si>
    <t>(3,0*8)+(10+10+7,1+7,1)</t>
  </si>
  <si>
    <t>"okna+dveře"(1,4*2,0)+(1,1*2,0*2)+(1,4*1,8*3)+(1,8*0,9*3)+(1,0*3,0*4)+10</t>
  </si>
  <si>
    <t>Součet</t>
  </si>
  <si>
    <t>631342114</t>
  </si>
  <si>
    <t>Mazanina tl přes 50 do 80 mm z betonu lehkého tepelně-izolačního polystyrenového 900 kg/m3</t>
  </si>
  <si>
    <t>m3</t>
  </si>
  <si>
    <t>-324466402</t>
  </si>
  <si>
    <t>70*0,05</t>
  </si>
  <si>
    <t>5</t>
  </si>
  <si>
    <t>631362021</t>
  </si>
  <si>
    <t>Výztuž mazanin svařovanými sítěmi Kari</t>
  </si>
  <si>
    <t>t</t>
  </si>
  <si>
    <t>-341732308</t>
  </si>
  <si>
    <t>"kari100/100/5,5"70*1,98*0,001</t>
  </si>
  <si>
    <t>632441216</t>
  </si>
  <si>
    <t>Potěr anhydritový samonivelační litý C25 přes 25 do 30 mm</t>
  </si>
  <si>
    <t>-1204704174</t>
  </si>
  <si>
    <t>7</t>
  </si>
  <si>
    <t>632481213</t>
  </si>
  <si>
    <t>Separační vrstva z PE fólie</t>
  </si>
  <si>
    <t>-1917463969</t>
  </si>
  <si>
    <t>8</t>
  </si>
  <si>
    <t>634111113</t>
  </si>
  <si>
    <t>Obvodová dilatace pružnou těsnicí páskou mezi stěnou a mazaninou nebo potěrem v 80 mm</t>
  </si>
  <si>
    <t>-1503233844</t>
  </si>
  <si>
    <t>9</t>
  </si>
  <si>
    <t>Ostatní konstrukce a práce, bourání</t>
  </si>
  <si>
    <t>949101111.1</t>
  </si>
  <si>
    <t>Lešení pomocné pro objekty pozemních staveb s lešeňovou podlahou v do 1,9 m zatížení do 150 kg/m2 -Mont+Demont</t>
  </si>
  <si>
    <t>1866238448</t>
  </si>
  <si>
    <t>69</t>
  </si>
  <si>
    <t>10</t>
  </si>
  <si>
    <t>952902021</t>
  </si>
  <si>
    <t>Čištění budov zametení hladkých podlah</t>
  </si>
  <si>
    <t>1467671507</t>
  </si>
  <si>
    <t>11</t>
  </si>
  <si>
    <t>965083112</t>
  </si>
  <si>
    <t>Odstranění násypů pod podlahami mezi trámy tl do 100 mm pl přes 2 m2</t>
  </si>
  <si>
    <t>-1403615094</t>
  </si>
  <si>
    <t>69*0,075</t>
  </si>
  <si>
    <t>997</t>
  </si>
  <si>
    <t>Přesun sutě</t>
  </si>
  <si>
    <t>997013151</t>
  </si>
  <si>
    <t>Vnitrostaveništní doprava suti a vybouraných hmot pro budovy v do 6 m s omezením mechanizace</t>
  </si>
  <si>
    <t>1018222651</t>
  </si>
  <si>
    <t>13</t>
  </si>
  <si>
    <t>997013501</t>
  </si>
  <si>
    <t>Odvoz suti a vybouraných hmot na skládku nebo meziskládku do 1 km se složením</t>
  </si>
  <si>
    <t>1841521133</t>
  </si>
  <si>
    <t>14</t>
  </si>
  <si>
    <t>997013509</t>
  </si>
  <si>
    <t>Příplatek k odvozu suti a vybouraných hmot na skládku ZKD 1 km přes 1 km</t>
  </si>
  <si>
    <t>1034661627</t>
  </si>
  <si>
    <t>13,333*10 'Přepočtené koeficientem množství</t>
  </si>
  <si>
    <t>15</t>
  </si>
  <si>
    <t>997013609</t>
  </si>
  <si>
    <t>Poplatek za uložení na skládce (skládkovné) stavebního odpadu ze směsí nebo oddělených frakcí betonu, cihel a keramických výrobků kód odpadu 17 01 07</t>
  </si>
  <si>
    <t>1785109040</t>
  </si>
  <si>
    <t>13,333-0,015-4,444-1,187-0,223</t>
  </si>
  <si>
    <t>16</t>
  </si>
  <si>
    <t>997013811</t>
  </si>
  <si>
    <t>Poplatek za uložení na skládce (skládkovné) stavebního odpadu dřevěného kód odpadu 17 02 01</t>
  </si>
  <si>
    <t>-205868366</t>
  </si>
  <si>
    <t>4,255+0,189</t>
  </si>
  <si>
    <t>17</t>
  </si>
  <si>
    <t>997013812</t>
  </si>
  <si>
    <t>Poplatek za uložení na skládce (skládkovné) stavebního odpadu na bázi sádry kód odpadu 17 08 02</t>
  </si>
  <si>
    <t>1501349745</t>
  </si>
  <si>
    <t>1,187</t>
  </si>
  <si>
    <t>18</t>
  </si>
  <si>
    <t>997013813</t>
  </si>
  <si>
    <t>Poplatek za uložení na skládce (skládkovné) stavebního odpadu z plastických hmot kód odpadu 170 203</t>
  </si>
  <si>
    <t>-697231656</t>
  </si>
  <si>
    <t>0,223</t>
  </si>
  <si>
    <t>19</t>
  </si>
  <si>
    <t>997013814</t>
  </si>
  <si>
    <t>Poplatek za uložení na skládce (skládkovné) stavebního odpadu izolací kód odpadu 17 06 04</t>
  </si>
  <si>
    <t>25638600</t>
  </si>
  <si>
    <t>0,015</t>
  </si>
  <si>
    <t>998</t>
  </si>
  <si>
    <t>Přesun hmot</t>
  </si>
  <si>
    <t>20</t>
  </si>
  <si>
    <t>998011001</t>
  </si>
  <si>
    <t>Přesun hmot pro budovy zděné v do 6 m</t>
  </si>
  <si>
    <t>1186041621</t>
  </si>
  <si>
    <t>PSV</t>
  </si>
  <si>
    <t>Práce a dodávky PSV</t>
  </si>
  <si>
    <t>713</t>
  </si>
  <si>
    <t>Izolace tepelné</t>
  </si>
  <si>
    <t>713110851</t>
  </si>
  <si>
    <t>Odstranění tepelné izolace stropů lepené z polystyrenu suchého tl do 100 mm</t>
  </si>
  <si>
    <t>2044234059</t>
  </si>
  <si>
    <t>"D8"33,5*0,3</t>
  </si>
  <si>
    <t>714</t>
  </si>
  <si>
    <t>Akustická a protiotřesová opatření</t>
  </si>
  <si>
    <t>22</t>
  </si>
  <si>
    <t>714113104.1</t>
  </si>
  <si>
    <t>Montáž akustických obkladů stěn z dřevěných lamelových panelů lepených+šroubovaných</t>
  </si>
  <si>
    <t>-1031639521</t>
  </si>
  <si>
    <t>(3,16*3,0)+(1,45*0,56)</t>
  </si>
  <si>
    <t>23</t>
  </si>
  <si>
    <t>M</t>
  </si>
  <si>
    <t>60712000</t>
  </si>
  <si>
    <t>panel lamelový akustický na stěny a strop z dřevovláknitých desek s nalisovanou přírodní dřevěnou dýhou</t>
  </si>
  <si>
    <t>32</t>
  </si>
  <si>
    <t>-1607112699</t>
  </si>
  <si>
    <t>(39+11)*1,08</t>
  </si>
  <si>
    <t>54*1,08 'Přepočtené koeficientem množství</t>
  </si>
  <si>
    <t>24</t>
  </si>
  <si>
    <t>714113114.1</t>
  </si>
  <si>
    <t>Montáž akustických obkladů stropů z dřevěných lamelových panelů lepených+šroubovaných</t>
  </si>
  <si>
    <t>-1918708594</t>
  </si>
  <si>
    <t>39</t>
  </si>
  <si>
    <t>25</t>
  </si>
  <si>
    <t>714113121</t>
  </si>
  <si>
    <t>Montáž akustických obkladů z dřevěných lamelových panelů lišt obvodových</t>
  </si>
  <si>
    <t>-503815995</t>
  </si>
  <si>
    <t>26</t>
  </si>
  <si>
    <t>59036250</t>
  </si>
  <si>
    <t>lišta ukončovací k lamelovým akustickým panelům</t>
  </si>
  <si>
    <t>-1507404235</t>
  </si>
  <si>
    <t>6*1,08 'Přepočtené koeficientem množství</t>
  </si>
  <si>
    <t>27</t>
  </si>
  <si>
    <t>714191001</t>
  </si>
  <si>
    <t>Montáž pohltivých obkladů z dřevěných desek zhotovení prostupů pro instalační vývody</t>
  </si>
  <si>
    <t>kus</t>
  </si>
  <si>
    <t>-798212066</t>
  </si>
  <si>
    <t>28</t>
  </si>
  <si>
    <t>998714101</t>
  </si>
  <si>
    <t>Přesun hmot tonážní pro akustická a protiotřesová opatření v objektech v do 6 m</t>
  </si>
  <si>
    <t>576005506</t>
  </si>
  <si>
    <t>762</t>
  </si>
  <si>
    <t>Konstrukce tesařské</t>
  </si>
  <si>
    <t>29</t>
  </si>
  <si>
    <t>762511847</t>
  </si>
  <si>
    <t>Demontáž kce podkladové z desek dřevoštěpkových tl přes 15 mm na sraz šroubovaných</t>
  </si>
  <si>
    <t>-1835557700</t>
  </si>
  <si>
    <t>30</t>
  </si>
  <si>
    <t>762512811</t>
  </si>
  <si>
    <t>Demontáž kce podkladového roštu</t>
  </si>
  <si>
    <t>-207621686</t>
  </si>
  <si>
    <t>31</t>
  </si>
  <si>
    <t>762522812</t>
  </si>
  <si>
    <t>Demontáž podlah s polštáři z prken nebo fošen tloušťky přes 32 mm</t>
  </si>
  <si>
    <t>332386577</t>
  </si>
  <si>
    <t>762526811</t>
  </si>
  <si>
    <t>Demontáž podlah z dřevotřísky, překližky, sololitu tloušťky do 20 mm bez polštářů</t>
  </si>
  <si>
    <t>611668552</t>
  </si>
  <si>
    <t>33</t>
  </si>
  <si>
    <t>762711810</t>
  </si>
  <si>
    <t>Demontáž prostorových vázaných kcí z hraněného řeziva průřezové pl do 120 cm2</t>
  </si>
  <si>
    <t>-719581835</t>
  </si>
  <si>
    <t>"stupínek-trámky8/16"(2,6*6)+(1,8*8)+(9,5*4)</t>
  </si>
  <si>
    <t>763</t>
  </si>
  <si>
    <t>Konstrukce suché výstavby</t>
  </si>
  <si>
    <t>34</t>
  </si>
  <si>
    <t>763131714</t>
  </si>
  <si>
    <t>SDK podhled základní penetrační nátěr</t>
  </si>
  <si>
    <t>-755377694</t>
  </si>
  <si>
    <t>35</t>
  </si>
  <si>
    <t>763131821</t>
  </si>
  <si>
    <t>Demontáž SDK podhledu s dvouvrstvou nosnou kcí z ocelových profilů opláštění jednoduché</t>
  </si>
  <si>
    <t>89612416</t>
  </si>
  <si>
    <t>36</t>
  </si>
  <si>
    <t>763132111</t>
  </si>
  <si>
    <t>SDK podhled samostatný požární předěl 1xDF 15 mm TI 40 mm 40 kg/m3 + TI v CD profilu EI Z/S 15/45 dvouvrstvá spodní kce CD+UD</t>
  </si>
  <si>
    <t>-1215397382</t>
  </si>
  <si>
    <t>37</t>
  </si>
  <si>
    <t>998763301</t>
  </si>
  <si>
    <t>Přesun hmot tonážní pro konstrukce montované z desek v objektech v do 6 m</t>
  </si>
  <si>
    <t>-757472803</t>
  </si>
  <si>
    <t>766</t>
  </si>
  <si>
    <t>Konstrukce truhlářské</t>
  </si>
  <si>
    <t>38</t>
  </si>
  <si>
    <t>766411821</t>
  </si>
  <si>
    <t>Demontáž truhlářského obložení stěn z palubek</t>
  </si>
  <si>
    <t>1849954575</t>
  </si>
  <si>
    <t>"D3"22,5*0,3</t>
  </si>
  <si>
    <t>"D6"35*0,3</t>
  </si>
  <si>
    <t>767</t>
  </si>
  <si>
    <t>Konstrukce zámečnické</t>
  </si>
  <si>
    <t>767122111</t>
  </si>
  <si>
    <t>Montáž stěn s výplní z drátěné sítě, šroubované</t>
  </si>
  <si>
    <t>2089146053</t>
  </si>
  <si>
    <t>"D6-plechy"4*0,65*3,0</t>
  </si>
  <si>
    <t>40</t>
  </si>
  <si>
    <t>767122811</t>
  </si>
  <si>
    <t>Demontáž stěn s výplní z drátěné sítě, šroubovaných</t>
  </si>
  <si>
    <t>-1259770741</t>
  </si>
  <si>
    <t>41</t>
  </si>
  <si>
    <t>767131111</t>
  </si>
  <si>
    <t>Montáž stěn plechových šroubovaných</t>
  </si>
  <si>
    <t>-276372035</t>
  </si>
  <si>
    <t>"kryty radiatorů"(0,69+1,22)*3</t>
  </si>
  <si>
    <t>42</t>
  </si>
  <si>
    <t>RMAT0002</t>
  </si>
  <si>
    <t>perforovaný plech v tl.3mm+bílý nástřik+spojovací prostředky</t>
  </si>
  <si>
    <t>541488845</t>
  </si>
  <si>
    <t>43</t>
  </si>
  <si>
    <t>767134802</t>
  </si>
  <si>
    <t>Demontáž oplechování stěn šroubovaných</t>
  </si>
  <si>
    <t>-6261908</t>
  </si>
  <si>
    <t>44</t>
  </si>
  <si>
    <t>767136151</t>
  </si>
  <si>
    <t>Montáž příček lišta horní vodicí</t>
  </si>
  <si>
    <t>-1562819247</t>
  </si>
  <si>
    <t>"kryty radiatorů-rohový profil L"1,43*3</t>
  </si>
  <si>
    <t>45</t>
  </si>
  <si>
    <t>RMAT0001</t>
  </si>
  <si>
    <t>lišta horní vodící-rohový profil L20/20+nátěr+spojovací prostředky</t>
  </si>
  <si>
    <t>1994087989</t>
  </si>
  <si>
    <t>46</t>
  </si>
  <si>
    <t>998767101</t>
  </si>
  <si>
    <t>Přesun hmot tonážní pro zámečnické konstrukce v objektech v do 6 m</t>
  </si>
  <si>
    <t>-1557489012</t>
  </si>
  <si>
    <t>776</t>
  </si>
  <si>
    <t>Podlahy povlakové</t>
  </si>
  <si>
    <t>47</t>
  </si>
  <si>
    <t>776111111</t>
  </si>
  <si>
    <t>Broušení anhydritového podkladu povlakových podlah</t>
  </si>
  <si>
    <t>-408835371</t>
  </si>
  <si>
    <t>48</t>
  </si>
  <si>
    <t>776111311</t>
  </si>
  <si>
    <t>Vysátí podkladu povlakových podlah</t>
  </si>
  <si>
    <t>-596364212</t>
  </si>
  <si>
    <t>49</t>
  </si>
  <si>
    <t>776121112</t>
  </si>
  <si>
    <t>Vodou ředitelná penetrace savého podkladu povlakových podlah</t>
  </si>
  <si>
    <t>1133438320</t>
  </si>
  <si>
    <t>50</t>
  </si>
  <si>
    <t>776201812</t>
  </si>
  <si>
    <t>Demontáž lepených povlakových podlah s podložkou ručně</t>
  </si>
  <si>
    <t>-175932296</t>
  </si>
  <si>
    <t>51</t>
  </si>
  <si>
    <t>776231111</t>
  </si>
  <si>
    <t>Lepení lamel a čtverců z vinylu standardním lepidlem</t>
  </si>
  <si>
    <t>1307394043</t>
  </si>
  <si>
    <t>52</t>
  </si>
  <si>
    <t>28411051</t>
  </si>
  <si>
    <t>dílce vinylové tl 2,5mm, nášlapná vrstva 0,55mm, úprava PUR, třída zátěže 23/33/42, otlak 0,05mm, R10, třída otěru T, hořlavost Bfl S1, bez ftalátů</t>
  </si>
  <si>
    <t>-1916436591</t>
  </si>
  <si>
    <t>69*1,1 'Přepočtené koeficientem množství</t>
  </si>
  <si>
    <t>53</t>
  </si>
  <si>
    <t>776410811</t>
  </si>
  <si>
    <t>Odstranění soklíků a lišt pryžových nebo plastových</t>
  </si>
  <si>
    <t>832553570</t>
  </si>
  <si>
    <t>9,6+7,1+9,6+7,1+1,8+1,2+5,1+1,2+1,2</t>
  </si>
  <si>
    <t>54</t>
  </si>
  <si>
    <t>776411111</t>
  </si>
  <si>
    <t>Montáž obvodových soklíků výšky do 80 mm</t>
  </si>
  <si>
    <t>970183436</t>
  </si>
  <si>
    <t>55</t>
  </si>
  <si>
    <t>28411006</t>
  </si>
  <si>
    <t>lišta soklová PVC samolepící 15x50mm</t>
  </si>
  <si>
    <t>-1685899308</t>
  </si>
  <si>
    <t>44*1,02 'Přepočtené koeficientem množství</t>
  </si>
  <si>
    <t>56</t>
  </si>
  <si>
    <t>776430811</t>
  </si>
  <si>
    <t>Odstranění hran schodišťových</t>
  </si>
  <si>
    <t>1081917214</t>
  </si>
  <si>
    <t>1,8+1,2+5,1+1,2+1,2</t>
  </si>
  <si>
    <t>57</t>
  </si>
  <si>
    <t>776991111</t>
  </si>
  <si>
    <t>Spárování silikonem</t>
  </si>
  <si>
    <t>1407756462</t>
  </si>
  <si>
    <t>58</t>
  </si>
  <si>
    <t>776991121</t>
  </si>
  <si>
    <t>Základní čištění nově položených podlahovin vysátím a setřením vlhkým mopem</t>
  </si>
  <si>
    <t>-468671635</t>
  </si>
  <si>
    <t>59</t>
  </si>
  <si>
    <t>776991222</t>
  </si>
  <si>
    <t>Základní čištění nově položených podlahovin včetně jednosložkového dvouvrstvého polymerního nátěru</t>
  </si>
  <si>
    <t>1317280073</t>
  </si>
  <si>
    <t>60</t>
  </si>
  <si>
    <t>998776101</t>
  </si>
  <si>
    <t>Přesun hmot tonážní pro podlahy povlakové v objektech v do 6 m</t>
  </si>
  <si>
    <t>-1467158577</t>
  </si>
  <si>
    <t>783</t>
  </si>
  <si>
    <t>Dokončovací práce - nátěry</t>
  </si>
  <si>
    <t>61</t>
  </si>
  <si>
    <t>783000225</t>
  </si>
  <si>
    <t>Vyvěšení nebo zavěšení dveřních nebo okenních jednoduchých křídel</t>
  </si>
  <si>
    <t>263086748</t>
  </si>
  <si>
    <t>"vstupní dveře"1,4*2,2*2</t>
  </si>
  <si>
    <t>62</t>
  </si>
  <si>
    <t>783301311</t>
  </si>
  <si>
    <t>Odmaštění zámečnických konstrukcí vodou ředitelným odmašťovačem</t>
  </si>
  <si>
    <t>-221155328</t>
  </si>
  <si>
    <t>63</t>
  </si>
  <si>
    <t>783301401</t>
  </si>
  <si>
    <t>Ometení zámečnických konstrukcí</t>
  </si>
  <si>
    <t>-108591575</t>
  </si>
  <si>
    <t>64</t>
  </si>
  <si>
    <t>783314101</t>
  </si>
  <si>
    <t>Základní jednonásobný syntetický nátěr zámečnických konstrukcí</t>
  </si>
  <si>
    <t>1533476596</t>
  </si>
  <si>
    <t>65</t>
  </si>
  <si>
    <t>783315101</t>
  </si>
  <si>
    <t>Mezinátěr jednonásobný syntetický standardní zámečnických konstrukcí</t>
  </si>
  <si>
    <t>1555517778</t>
  </si>
  <si>
    <t>66</t>
  </si>
  <si>
    <t>783317101</t>
  </si>
  <si>
    <t>Krycí jednonásobný syntetický standardní nátěr zámečnických konstrukcí</t>
  </si>
  <si>
    <t>-2011836831</t>
  </si>
  <si>
    <t>67</t>
  </si>
  <si>
    <t>783901453</t>
  </si>
  <si>
    <t>Vysátí betonových podlah před provedením nátěru</t>
  </si>
  <si>
    <t>-1443923660</t>
  </si>
  <si>
    <t>784</t>
  </si>
  <si>
    <t>Dokončovací práce - malby a tapety</t>
  </si>
  <si>
    <t>68</t>
  </si>
  <si>
    <t>784121001</t>
  </si>
  <si>
    <t>Oškrabání malby v místnostech v do 3,80 m</t>
  </si>
  <si>
    <t>639201884</t>
  </si>
  <si>
    <t>784171001</t>
  </si>
  <si>
    <t>Olepování vnitřních ploch páskou v místnostech v do 3,80 m</t>
  </si>
  <si>
    <t>-34591182</t>
  </si>
  <si>
    <t>70</t>
  </si>
  <si>
    <t>58124833</t>
  </si>
  <si>
    <t>páska pro malířské potřeby maskovací krepová 19mmx50m</t>
  </si>
  <si>
    <t>-375674889</t>
  </si>
  <si>
    <t>99,82*1,05 'Přepočtené koeficientem množství</t>
  </si>
  <si>
    <t>71</t>
  </si>
  <si>
    <t>784171101</t>
  </si>
  <si>
    <t>Zakrytí vnitřních podlah včetně pozdějšího odkrytí</t>
  </si>
  <si>
    <t>1487451160</t>
  </si>
  <si>
    <t>72</t>
  </si>
  <si>
    <t>58124842</t>
  </si>
  <si>
    <t>fólie pro malířské potřeby zakrývací tl 7µ 4x5m</t>
  </si>
  <si>
    <t>1500546243</t>
  </si>
  <si>
    <t>70*1,05 'Přepočtené koeficientem množství</t>
  </si>
  <si>
    <t>73</t>
  </si>
  <si>
    <t>784171121</t>
  </si>
  <si>
    <t>Zakrytí vnitřních ploch konstrukcí nebo prvků v místnostech v do 3,80 m</t>
  </si>
  <si>
    <t>918996364</t>
  </si>
  <si>
    <t>74</t>
  </si>
  <si>
    <t>445299009</t>
  </si>
  <si>
    <t>41,62*1,05 'Přepočtené koeficientem množství</t>
  </si>
  <si>
    <t>75</t>
  </si>
  <si>
    <t>784181101</t>
  </si>
  <si>
    <t>Základní akrylátová jednonásobná penetrace podkladu v místnostech výšky do 3,80m</t>
  </si>
  <si>
    <t>-1506476740</t>
  </si>
  <si>
    <t>"stěny+strop"102,6+70-5,5</t>
  </si>
  <si>
    <t>76</t>
  </si>
  <si>
    <t>784191003</t>
  </si>
  <si>
    <t>Čištění vnitřních ploch oken dvojitých nebo zdvojených po provedení malířských prací</t>
  </si>
  <si>
    <t>301687373</t>
  </si>
  <si>
    <t>1,4*1,8*3</t>
  </si>
  <si>
    <t>77</t>
  </si>
  <si>
    <t>784191005</t>
  </si>
  <si>
    <t>Čištění vnitřních ploch dveří nebo vrat po provedení malířských prací</t>
  </si>
  <si>
    <t>-1833228760</t>
  </si>
  <si>
    <t>(1,4*2,0)+(1,1*2,0*2)</t>
  </si>
  <si>
    <t>78</t>
  </si>
  <si>
    <t>784191007</t>
  </si>
  <si>
    <t>Čištění vnitřních ploch podlah po provedení malířských prací</t>
  </si>
  <si>
    <t>1499658819</t>
  </si>
  <si>
    <t>79</t>
  </si>
  <si>
    <t>784211101</t>
  </si>
  <si>
    <t>Dvojnásobné bílé malby ze směsí za mokra výborně otěruvzdorných v místnostech výšky do 3,80 m</t>
  </si>
  <si>
    <t>1075098332</t>
  </si>
  <si>
    <t>"stěnycelkem-akuobklad-tapeta"102,6-10,3-20</t>
  </si>
  <si>
    <t>"stropcelkem-akuobklad"70-39</t>
  </si>
  <si>
    <t>"stěrka"-5,5</t>
  </si>
  <si>
    <t>80</t>
  </si>
  <si>
    <t>784661101.1</t>
  </si>
  <si>
    <t>Dekorační technika -betonová stěrka v místnostech v do 3,80 m</t>
  </si>
  <si>
    <t>157312550</t>
  </si>
  <si>
    <t>"na upravený podklad bude provedena -penetrace+základní vrstva1-2mm+texturová vrstva1-2mm+matnýlak"</t>
  </si>
  <si>
    <t xml:space="preserve">"spotřeba1m2=1kg" </t>
  </si>
  <si>
    <t>5,5</t>
  </si>
  <si>
    <t>000</t>
  </si>
  <si>
    <t>Nepojmenované práce</t>
  </si>
  <si>
    <t>Nepojmenovaný díl</t>
  </si>
  <si>
    <t>81</t>
  </si>
  <si>
    <t>R01</t>
  </si>
  <si>
    <t xml:space="preserve">podlaha-projektové a průzkumné práce </t>
  </si>
  <si>
    <t>512</t>
  </si>
  <si>
    <t>697596718</t>
  </si>
  <si>
    <t>82</t>
  </si>
  <si>
    <t>R011</t>
  </si>
  <si>
    <t>pročištění okapu a svodu</t>
  </si>
  <si>
    <t>soubor</t>
  </si>
  <si>
    <t>1217933433</t>
  </si>
  <si>
    <t>83</t>
  </si>
  <si>
    <t>R012</t>
  </si>
  <si>
    <t>rezerva na nepředvídatelné náklady</t>
  </si>
  <si>
    <t>463516232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</si>
</sst>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R5" s="19"/>
      <c r="BE5" s="22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R6" s="19"/>
      <c r="BE6" s="22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2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23"/>
      <c r="BS8" s="16" t="s">
        <v>6</v>
      </c>
    </row>
    <row r="9" spans="1:74" ht="14.45" customHeight="1">
      <c r="B9" s="19"/>
      <c r="AR9" s="19"/>
      <c r="BE9" s="223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23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23"/>
      <c r="BS11" s="16" t="s">
        <v>6</v>
      </c>
    </row>
    <row r="12" spans="1:74" ht="6.95" customHeight="1">
      <c r="B12" s="19"/>
      <c r="AR12" s="19"/>
      <c r="BE12" s="223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23"/>
      <c r="BS13" s="16" t="s">
        <v>6</v>
      </c>
    </row>
    <row r="14" spans="1:74" ht="12.75">
      <c r="B14" s="19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6" t="s">
        <v>27</v>
      </c>
      <c r="AN14" s="28" t="s">
        <v>29</v>
      </c>
      <c r="AR14" s="19"/>
      <c r="BE14" s="223"/>
      <c r="BS14" s="16" t="s">
        <v>6</v>
      </c>
    </row>
    <row r="15" spans="1:74" ht="6.95" customHeight="1">
      <c r="B15" s="19"/>
      <c r="AR15" s="19"/>
      <c r="BE15" s="223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23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223"/>
      <c r="BS17" s="16" t="s">
        <v>32</v>
      </c>
    </row>
    <row r="18" spans="2:71" ht="6.95" customHeight="1">
      <c r="B18" s="19"/>
      <c r="AR18" s="19"/>
      <c r="BE18" s="223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223"/>
      <c r="BS19" s="16" t="s">
        <v>6</v>
      </c>
    </row>
    <row r="20" spans="2:71" ht="18.399999999999999" customHeight="1">
      <c r="B20" s="19"/>
      <c r="E20" s="24" t="s">
        <v>31</v>
      </c>
      <c r="AK20" s="26" t="s">
        <v>27</v>
      </c>
      <c r="AN20" s="24" t="s">
        <v>1</v>
      </c>
      <c r="AR20" s="19"/>
      <c r="BE20" s="223"/>
      <c r="BS20" s="16" t="s">
        <v>32</v>
      </c>
    </row>
    <row r="21" spans="2:71" ht="6.95" customHeight="1">
      <c r="B21" s="19"/>
      <c r="AR21" s="19"/>
      <c r="BE21" s="223"/>
    </row>
    <row r="22" spans="2:71" ht="12" customHeight="1">
      <c r="B22" s="19"/>
      <c r="D22" s="26" t="s">
        <v>34</v>
      </c>
      <c r="AR22" s="19"/>
      <c r="BE22" s="223"/>
    </row>
    <row r="23" spans="2:71" ht="16.5" customHeight="1">
      <c r="B23" s="19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9"/>
      <c r="BE23" s="223"/>
    </row>
    <row r="24" spans="2:71" ht="6.95" customHeight="1">
      <c r="B24" s="19"/>
      <c r="AR24" s="19"/>
      <c r="BE24" s="22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23"/>
    </row>
    <row r="26" spans="2:71" ht="14.45" customHeight="1">
      <c r="B26" s="19"/>
      <c r="D26" s="31" t="s">
        <v>35</v>
      </c>
      <c r="AK26" s="231">
        <f>ROUND(AG94,2)</f>
        <v>0</v>
      </c>
      <c r="AL26" s="226"/>
      <c r="AM26" s="226"/>
      <c r="AN26" s="226"/>
      <c r="AO26" s="226"/>
      <c r="AR26" s="19"/>
      <c r="BE26" s="223"/>
    </row>
    <row r="27" spans="2:71" ht="14.45" customHeight="1">
      <c r="B27" s="19"/>
      <c r="D27" s="31" t="s">
        <v>36</v>
      </c>
      <c r="AK27" s="231">
        <f>ROUND(AG97, 2)</f>
        <v>0</v>
      </c>
      <c r="AL27" s="231"/>
      <c r="AM27" s="231"/>
      <c r="AN27" s="231"/>
      <c r="AO27" s="231"/>
      <c r="AR27" s="19"/>
      <c r="BE27" s="223"/>
    </row>
    <row r="28" spans="2:71" s="1" customFormat="1" ht="6.95" customHeight="1">
      <c r="B28" s="33"/>
      <c r="AR28" s="33"/>
      <c r="BE28" s="223"/>
    </row>
    <row r="29" spans="2:71" s="1" customFormat="1" ht="25.9" customHeight="1">
      <c r="B29" s="33"/>
      <c r="D29" s="34" t="s">
        <v>37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32">
        <f>ROUND(AK26 + AK27, 2)</f>
        <v>0</v>
      </c>
      <c r="AL29" s="233"/>
      <c r="AM29" s="233"/>
      <c r="AN29" s="233"/>
      <c r="AO29" s="233"/>
      <c r="AR29" s="33"/>
      <c r="BE29" s="223"/>
    </row>
    <row r="30" spans="2:71" s="1" customFormat="1" ht="6.95" customHeight="1">
      <c r="B30" s="33"/>
      <c r="AR30" s="33"/>
      <c r="BE30" s="223"/>
    </row>
    <row r="31" spans="2:71" s="1" customFormat="1" ht="12.75">
      <c r="B31" s="33"/>
      <c r="L31" s="234" t="s">
        <v>38</v>
      </c>
      <c r="M31" s="234"/>
      <c r="N31" s="234"/>
      <c r="O31" s="234"/>
      <c r="P31" s="234"/>
      <c r="W31" s="234" t="s">
        <v>39</v>
      </c>
      <c r="X31" s="234"/>
      <c r="Y31" s="234"/>
      <c r="Z31" s="234"/>
      <c r="AA31" s="234"/>
      <c r="AB31" s="234"/>
      <c r="AC31" s="234"/>
      <c r="AD31" s="234"/>
      <c r="AE31" s="234"/>
      <c r="AK31" s="234" t="s">
        <v>40</v>
      </c>
      <c r="AL31" s="234"/>
      <c r="AM31" s="234"/>
      <c r="AN31" s="234"/>
      <c r="AO31" s="234"/>
      <c r="AR31" s="33"/>
      <c r="BE31" s="223"/>
    </row>
    <row r="32" spans="2:71" s="2" customFormat="1" ht="14.45" customHeight="1">
      <c r="B32" s="37"/>
      <c r="D32" s="26" t="s">
        <v>41</v>
      </c>
      <c r="F32" s="26" t="s">
        <v>42</v>
      </c>
      <c r="L32" s="235">
        <v>0.21</v>
      </c>
      <c r="M32" s="236"/>
      <c r="N32" s="236"/>
      <c r="O32" s="236"/>
      <c r="P32" s="236"/>
      <c r="W32" s="237">
        <f>ROUND(AZ94 + SUM(CD97:CD101), 2)</f>
        <v>0</v>
      </c>
      <c r="X32" s="236"/>
      <c r="Y32" s="236"/>
      <c r="Z32" s="236"/>
      <c r="AA32" s="236"/>
      <c r="AB32" s="236"/>
      <c r="AC32" s="236"/>
      <c r="AD32" s="236"/>
      <c r="AE32" s="236"/>
      <c r="AK32" s="237">
        <f>ROUND(AV94 + SUM(BY97:BY101), 2)</f>
        <v>0</v>
      </c>
      <c r="AL32" s="236"/>
      <c r="AM32" s="236"/>
      <c r="AN32" s="236"/>
      <c r="AO32" s="236"/>
      <c r="AR32" s="37"/>
      <c r="BE32" s="224"/>
    </row>
    <row r="33" spans="2:57" s="2" customFormat="1" ht="14.45" customHeight="1">
      <c r="B33" s="37"/>
      <c r="F33" s="26" t="s">
        <v>43</v>
      </c>
      <c r="L33" s="235">
        <v>0.12</v>
      </c>
      <c r="M33" s="236"/>
      <c r="N33" s="236"/>
      <c r="O33" s="236"/>
      <c r="P33" s="236"/>
      <c r="W33" s="237">
        <f>ROUND(BA94 + SUM(CE97:CE101), 2)</f>
        <v>0</v>
      </c>
      <c r="X33" s="236"/>
      <c r="Y33" s="236"/>
      <c r="Z33" s="236"/>
      <c r="AA33" s="236"/>
      <c r="AB33" s="236"/>
      <c r="AC33" s="236"/>
      <c r="AD33" s="236"/>
      <c r="AE33" s="236"/>
      <c r="AK33" s="237">
        <f>ROUND(AW94 + SUM(BZ97:BZ101), 2)</f>
        <v>0</v>
      </c>
      <c r="AL33" s="236"/>
      <c r="AM33" s="236"/>
      <c r="AN33" s="236"/>
      <c r="AO33" s="236"/>
      <c r="AR33" s="37"/>
      <c r="BE33" s="224"/>
    </row>
    <row r="34" spans="2:57" s="2" customFormat="1" ht="14.45" hidden="1" customHeight="1">
      <c r="B34" s="37"/>
      <c r="F34" s="26" t="s">
        <v>44</v>
      </c>
      <c r="L34" s="235">
        <v>0.21</v>
      </c>
      <c r="M34" s="236"/>
      <c r="N34" s="236"/>
      <c r="O34" s="236"/>
      <c r="P34" s="236"/>
      <c r="W34" s="237">
        <f>ROUND(BB94 + SUM(CF97:CF101), 2)</f>
        <v>0</v>
      </c>
      <c r="X34" s="236"/>
      <c r="Y34" s="236"/>
      <c r="Z34" s="236"/>
      <c r="AA34" s="236"/>
      <c r="AB34" s="236"/>
      <c r="AC34" s="236"/>
      <c r="AD34" s="236"/>
      <c r="AE34" s="236"/>
      <c r="AK34" s="237">
        <v>0</v>
      </c>
      <c r="AL34" s="236"/>
      <c r="AM34" s="236"/>
      <c r="AN34" s="236"/>
      <c r="AO34" s="236"/>
      <c r="AR34" s="37"/>
      <c r="BE34" s="224"/>
    </row>
    <row r="35" spans="2:57" s="2" customFormat="1" ht="14.45" hidden="1" customHeight="1">
      <c r="B35" s="37"/>
      <c r="F35" s="26" t="s">
        <v>45</v>
      </c>
      <c r="L35" s="235">
        <v>0.12</v>
      </c>
      <c r="M35" s="236"/>
      <c r="N35" s="236"/>
      <c r="O35" s="236"/>
      <c r="P35" s="236"/>
      <c r="W35" s="237">
        <f>ROUND(BC94 + SUM(CG97:CG101), 2)</f>
        <v>0</v>
      </c>
      <c r="X35" s="236"/>
      <c r="Y35" s="236"/>
      <c r="Z35" s="236"/>
      <c r="AA35" s="236"/>
      <c r="AB35" s="236"/>
      <c r="AC35" s="236"/>
      <c r="AD35" s="236"/>
      <c r="AE35" s="236"/>
      <c r="AK35" s="237">
        <v>0</v>
      </c>
      <c r="AL35" s="236"/>
      <c r="AM35" s="236"/>
      <c r="AN35" s="236"/>
      <c r="AO35" s="236"/>
      <c r="AR35" s="37"/>
    </row>
    <row r="36" spans="2:57" s="2" customFormat="1" ht="14.45" hidden="1" customHeight="1">
      <c r="B36" s="37"/>
      <c r="F36" s="26" t="s">
        <v>46</v>
      </c>
      <c r="L36" s="235">
        <v>0</v>
      </c>
      <c r="M36" s="236"/>
      <c r="N36" s="236"/>
      <c r="O36" s="236"/>
      <c r="P36" s="236"/>
      <c r="W36" s="237">
        <f>ROUND(BD94 + SUM(CH97:CH101), 2)</f>
        <v>0</v>
      </c>
      <c r="X36" s="236"/>
      <c r="Y36" s="236"/>
      <c r="Z36" s="236"/>
      <c r="AA36" s="236"/>
      <c r="AB36" s="236"/>
      <c r="AC36" s="236"/>
      <c r="AD36" s="236"/>
      <c r="AE36" s="236"/>
      <c r="AK36" s="237">
        <v>0</v>
      </c>
      <c r="AL36" s="236"/>
      <c r="AM36" s="236"/>
      <c r="AN36" s="236"/>
      <c r="AO36" s="236"/>
      <c r="AR36" s="37"/>
    </row>
    <row r="37" spans="2:57" s="1" customFormat="1" ht="6.95" customHeight="1">
      <c r="B37" s="33"/>
      <c r="AR37" s="33"/>
    </row>
    <row r="38" spans="2:57" s="1" customFormat="1" ht="25.9" customHeight="1">
      <c r="B38" s="33"/>
      <c r="C38" s="38"/>
      <c r="D38" s="39" t="s">
        <v>47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48</v>
      </c>
      <c r="U38" s="40"/>
      <c r="V38" s="40"/>
      <c r="W38" s="40"/>
      <c r="X38" s="238" t="s">
        <v>49</v>
      </c>
      <c r="Y38" s="239"/>
      <c r="Z38" s="239"/>
      <c r="AA38" s="239"/>
      <c r="AB38" s="239"/>
      <c r="AC38" s="40"/>
      <c r="AD38" s="40"/>
      <c r="AE38" s="40"/>
      <c r="AF38" s="40"/>
      <c r="AG38" s="40"/>
      <c r="AH38" s="40"/>
      <c r="AI38" s="40"/>
      <c r="AJ38" s="40"/>
      <c r="AK38" s="240">
        <f>SUM(AK29:AK36)</f>
        <v>0</v>
      </c>
      <c r="AL38" s="239"/>
      <c r="AM38" s="239"/>
      <c r="AN38" s="239"/>
      <c r="AO38" s="241"/>
      <c r="AP38" s="38"/>
      <c r="AQ38" s="38"/>
      <c r="AR38" s="33"/>
    </row>
    <row r="39" spans="2:57" s="1" customFormat="1" ht="6.95" customHeight="1">
      <c r="B39" s="33"/>
      <c r="AR39" s="33"/>
    </row>
    <row r="40" spans="2:57" s="1" customFormat="1" ht="14.45" customHeight="1">
      <c r="B40" s="33"/>
      <c r="AR40" s="33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3"/>
      <c r="D49" s="42" t="s">
        <v>50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51</v>
      </c>
      <c r="AI49" s="43"/>
      <c r="AJ49" s="43"/>
      <c r="AK49" s="43"/>
      <c r="AL49" s="43"/>
      <c r="AM49" s="43"/>
      <c r="AN49" s="43"/>
      <c r="AO49" s="43"/>
      <c r="AR49" s="33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3"/>
      <c r="D60" s="44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52</v>
      </c>
      <c r="AI60" s="35"/>
      <c r="AJ60" s="35"/>
      <c r="AK60" s="35"/>
      <c r="AL60" s="35"/>
      <c r="AM60" s="44" t="s">
        <v>53</v>
      </c>
      <c r="AN60" s="35"/>
      <c r="AO60" s="35"/>
      <c r="AR60" s="33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3"/>
      <c r="D64" s="42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55</v>
      </c>
      <c r="AI64" s="43"/>
      <c r="AJ64" s="43"/>
      <c r="AK64" s="43"/>
      <c r="AL64" s="43"/>
      <c r="AM64" s="43"/>
      <c r="AN64" s="43"/>
      <c r="AO64" s="43"/>
      <c r="AR64" s="33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3"/>
      <c r="D75" s="44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52</v>
      </c>
      <c r="AI75" s="35"/>
      <c r="AJ75" s="35"/>
      <c r="AK75" s="35"/>
      <c r="AL75" s="35"/>
      <c r="AM75" s="44" t="s">
        <v>53</v>
      </c>
      <c r="AN75" s="35"/>
      <c r="AO75" s="35"/>
      <c r="AR75" s="33"/>
    </row>
    <row r="76" spans="2:44" s="1" customFormat="1" ht="11.25">
      <c r="B76" s="33"/>
      <c r="AR76" s="33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5" customHeight="1">
      <c r="B82" s="33"/>
      <c r="C82" s="20" t="s">
        <v>56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49"/>
      <c r="C84" s="26" t="s">
        <v>13</v>
      </c>
      <c r="L84" s="3" t="str">
        <f>K5</f>
        <v>2024-01</v>
      </c>
      <c r="AR84" s="49"/>
    </row>
    <row r="85" spans="1:91" s="4" customFormat="1" ht="36.950000000000003" customHeight="1">
      <c r="B85" s="50"/>
      <c r="C85" s="51" t="s">
        <v>16</v>
      </c>
      <c r="L85" s="198" t="str">
        <f>K6</f>
        <v>zasedací místnost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R85" s="50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6" t="s">
        <v>20</v>
      </c>
      <c r="L87" s="52" t="str">
        <f>IF(K8="","",K8)</f>
        <v>Městský úřad Česká Třebová</v>
      </c>
      <c r="AI87" s="26" t="s">
        <v>22</v>
      </c>
      <c r="AM87" s="200" t="str">
        <f>IF(AN8= "","",AN8)</f>
        <v>18. 1. 2024</v>
      </c>
      <c r="AN87" s="200"/>
      <c r="AR87" s="33"/>
    </row>
    <row r="88" spans="1:91" s="1" customFormat="1" ht="6.95" customHeight="1">
      <c r="B88" s="33"/>
      <c r="AR88" s="33"/>
    </row>
    <row r="89" spans="1:91" s="1" customFormat="1" ht="15.2" customHeight="1">
      <c r="B89" s="33"/>
      <c r="C89" s="26" t="s">
        <v>24</v>
      </c>
      <c r="L89" s="3" t="str">
        <f>IF(E11= "","",E11)</f>
        <v>Ing.arch. Lucie Kubínková</v>
      </c>
      <c r="AI89" s="26" t="s">
        <v>30</v>
      </c>
      <c r="AM89" s="205" t="str">
        <f>IF(E17="","",E17)</f>
        <v xml:space="preserve"> </v>
      </c>
      <c r="AN89" s="206"/>
      <c r="AO89" s="206"/>
      <c r="AP89" s="206"/>
      <c r="AR89" s="33"/>
      <c r="AS89" s="201" t="s">
        <v>57</v>
      </c>
      <c r="AT89" s="202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3"/>
      <c r="C90" s="26" t="s">
        <v>28</v>
      </c>
      <c r="L90" s="3" t="str">
        <f>IF(E14= "Vyplň údaj","",E14)</f>
        <v/>
      </c>
      <c r="AI90" s="26" t="s">
        <v>33</v>
      </c>
      <c r="AM90" s="205" t="str">
        <f>IF(E20="","",E20)</f>
        <v xml:space="preserve"> </v>
      </c>
      <c r="AN90" s="206"/>
      <c r="AO90" s="206"/>
      <c r="AP90" s="206"/>
      <c r="AR90" s="33"/>
      <c r="AS90" s="203"/>
      <c r="AT90" s="204"/>
      <c r="BD90" s="57"/>
    </row>
    <row r="91" spans="1:91" s="1" customFormat="1" ht="10.9" customHeight="1">
      <c r="B91" s="33"/>
      <c r="AR91" s="33"/>
      <c r="AS91" s="203"/>
      <c r="AT91" s="204"/>
      <c r="BD91" s="57"/>
    </row>
    <row r="92" spans="1:91" s="1" customFormat="1" ht="29.25" customHeight="1">
      <c r="B92" s="33"/>
      <c r="C92" s="210" t="s">
        <v>58</v>
      </c>
      <c r="D92" s="208"/>
      <c r="E92" s="208"/>
      <c r="F92" s="208"/>
      <c r="G92" s="208"/>
      <c r="H92" s="58"/>
      <c r="I92" s="207" t="s">
        <v>59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1" t="s">
        <v>60</v>
      </c>
      <c r="AH92" s="208"/>
      <c r="AI92" s="208"/>
      <c r="AJ92" s="208"/>
      <c r="AK92" s="208"/>
      <c r="AL92" s="208"/>
      <c r="AM92" s="208"/>
      <c r="AN92" s="207" t="s">
        <v>61</v>
      </c>
      <c r="AO92" s="208"/>
      <c r="AP92" s="209"/>
      <c r="AQ92" s="59" t="s">
        <v>62</v>
      </c>
      <c r="AR92" s="33"/>
      <c r="AS92" s="60" t="s">
        <v>63</v>
      </c>
      <c r="AT92" s="61" t="s">
        <v>64</v>
      </c>
      <c r="AU92" s="61" t="s">
        <v>65</v>
      </c>
      <c r="AV92" s="61" t="s">
        <v>66</v>
      </c>
      <c r="AW92" s="61" t="s">
        <v>67</v>
      </c>
      <c r="AX92" s="61" t="s">
        <v>68</v>
      </c>
      <c r="AY92" s="61" t="s">
        <v>69</v>
      </c>
      <c r="AZ92" s="61" t="s">
        <v>70</v>
      </c>
      <c r="BA92" s="61" t="s">
        <v>71</v>
      </c>
      <c r="BB92" s="61" t="s">
        <v>72</v>
      </c>
      <c r="BC92" s="61" t="s">
        <v>73</v>
      </c>
      <c r="BD92" s="62" t="s">
        <v>74</v>
      </c>
    </row>
    <row r="93" spans="1:91" s="1" customFormat="1" ht="10.9" customHeight="1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9">
        <f>ROUND(AG95,2)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ROUND(AZ94*L32,2)</f>
        <v>0</v>
      </c>
      <c r="AW94" s="70">
        <f>ROUND(BA94*L33,2)</f>
        <v>0</v>
      </c>
      <c r="AX94" s="70">
        <f>ROUND(BB94*L32,2)</f>
        <v>0</v>
      </c>
      <c r="AY94" s="70">
        <f>ROUND(BC94*L33,2)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76</v>
      </c>
      <c r="BT94" s="73" t="s">
        <v>77</v>
      </c>
      <c r="BU94" s="74" t="s">
        <v>78</v>
      </c>
      <c r="BV94" s="73" t="s">
        <v>79</v>
      </c>
      <c r="BW94" s="73" t="s">
        <v>5</v>
      </c>
      <c r="BX94" s="73" t="s">
        <v>80</v>
      </c>
      <c r="CL94" s="73" t="s">
        <v>1</v>
      </c>
    </row>
    <row r="95" spans="1:91" s="6" customFormat="1" ht="16.5" customHeight="1">
      <c r="A95" s="75" t="s">
        <v>81</v>
      </c>
      <c r="B95" s="76"/>
      <c r="C95" s="77"/>
      <c r="D95" s="212" t="s">
        <v>14</v>
      </c>
      <c r="E95" s="212"/>
      <c r="F95" s="212"/>
      <c r="G95" s="212"/>
      <c r="H95" s="212"/>
      <c r="I95" s="78"/>
      <c r="J95" s="212" t="s">
        <v>82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3">
        <f>'2024-01 - zasedací místno...'!J32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79" t="s">
        <v>83</v>
      </c>
      <c r="AR95" s="76"/>
      <c r="AS95" s="80">
        <v>0</v>
      </c>
      <c r="AT95" s="81">
        <f>ROUND(SUM(AV95:AW95),2)</f>
        <v>0</v>
      </c>
      <c r="AU95" s="82">
        <f>'2024-01 - zasedací místno...'!P143</f>
        <v>0</v>
      </c>
      <c r="AV95" s="81">
        <f>'2024-01 - zasedací místno...'!J35</f>
        <v>0</v>
      </c>
      <c r="AW95" s="81">
        <f>'2024-01 - zasedací místno...'!J36</f>
        <v>0</v>
      </c>
      <c r="AX95" s="81">
        <f>'2024-01 - zasedací místno...'!J37</f>
        <v>0</v>
      </c>
      <c r="AY95" s="81">
        <f>'2024-01 - zasedací místno...'!J38</f>
        <v>0</v>
      </c>
      <c r="AZ95" s="81">
        <f>'2024-01 - zasedací místno...'!F35</f>
        <v>0</v>
      </c>
      <c r="BA95" s="81">
        <f>'2024-01 - zasedací místno...'!F36</f>
        <v>0</v>
      </c>
      <c r="BB95" s="81">
        <f>'2024-01 - zasedací místno...'!F37</f>
        <v>0</v>
      </c>
      <c r="BC95" s="81">
        <f>'2024-01 - zasedací místno...'!F38</f>
        <v>0</v>
      </c>
      <c r="BD95" s="83">
        <f>'2024-01 - zasedací místno...'!F39</f>
        <v>0</v>
      </c>
      <c r="BT95" s="84" t="s">
        <v>84</v>
      </c>
      <c r="BV95" s="84" t="s">
        <v>79</v>
      </c>
      <c r="BW95" s="84" t="s">
        <v>85</v>
      </c>
      <c r="BX95" s="84" t="s">
        <v>5</v>
      </c>
      <c r="CL95" s="84" t="s">
        <v>1</v>
      </c>
      <c r="CM95" s="84" t="s">
        <v>86</v>
      </c>
    </row>
    <row r="96" spans="1:91" ht="11.25">
      <c r="B96" s="19"/>
      <c r="AR96" s="19"/>
    </row>
    <row r="97" spans="2:89" s="1" customFormat="1" ht="30" customHeight="1">
      <c r="B97" s="33"/>
      <c r="C97" s="65" t="s">
        <v>87</v>
      </c>
      <c r="AG97" s="220">
        <f>ROUND(SUM(AG98:AG101), 2)</f>
        <v>0</v>
      </c>
      <c r="AH97" s="220"/>
      <c r="AI97" s="220"/>
      <c r="AJ97" s="220"/>
      <c r="AK97" s="220"/>
      <c r="AL97" s="220"/>
      <c r="AM97" s="220"/>
      <c r="AN97" s="220">
        <f>ROUND(SUM(AN98:AN101), 2)</f>
        <v>0</v>
      </c>
      <c r="AO97" s="220"/>
      <c r="AP97" s="220"/>
      <c r="AQ97" s="85"/>
      <c r="AR97" s="33"/>
      <c r="AS97" s="60" t="s">
        <v>88</v>
      </c>
      <c r="AT97" s="61" t="s">
        <v>89</v>
      </c>
      <c r="AU97" s="61" t="s">
        <v>41</v>
      </c>
      <c r="AV97" s="62" t="s">
        <v>64</v>
      </c>
    </row>
    <row r="98" spans="2:89" s="1" customFormat="1" ht="19.899999999999999" customHeight="1">
      <c r="B98" s="33"/>
      <c r="D98" s="217" t="s">
        <v>90</v>
      </c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G98" s="215">
        <f>ROUND(AG94 * AS98, 2)</f>
        <v>0</v>
      </c>
      <c r="AH98" s="216"/>
      <c r="AI98" s="216"/>
      <c r="AJ98" s="216"/>
      <c r="AK98" s="216"/>
      <c r="AL98" s="216"/>
      <c r="AM98" s="216"/>
      <c r="AN98" s="216">
        <f>ROUND(AG98 + AV98, 2)</f>
        <v>0</v>
      </c>
      <c r="AO98" s="216"/>
      <c r="AP98" s="216"/>
      <c r="AR98" s="33"/>
      <c r="AS98" s="88">
        <v>0</v>
      </c>
      <c r="AT98" s="89" t="s">
        <v>91</v>
      </c>
      <c r="AU98" s="89" t="s">
        <v>42</v>
      </c>
      <c r="AV98" s="90">
        <f>ROUND(IF(AU98="základní",AG98*L32,IF(AU98="snížená",AG98*L33,0)), 2)</f>
        <v>0</v>
      </c>
      <c r="BV98" s="16" t="s">
        <v>92</v>
      </c>
      <c r="BY98" s="91">
        <f>IF(AU98="základní",AV98,0)</f>
        <v>0</v>
      </c>
      <c r="BZ98" s="91">
        <f>IF(AU98="snížená",AV98,0)</f>
        <v>0</v>
      </c>
      <c r="CA98" s="91">
        <v>0</v>
      </c>
      <c r="CB98" s="91">
        <v>0</v>
      </c>
      <c r="CC98" s="91">
        <v>0</v>
      </c>
      <c r="CD98" s="91">
        <f>IF(AU98="základní",AG98,0)</f>
        <v>0</v>
      </c>
      <c r="CE98" s="91">
        <f>IF(AU98="snížená",AG98,0)</f>
        <v>0</v>
      </c>
      <c r="CF98" s="91">
        <f>IF(AU98="zákl. přenesená",AG98,0)</f>
        <v>0</v>
      </c>
      <c r="CG98" s="91">
        <f>IF(AU98="sníž. přenesená",AG98,0)</f>
        <v>0</v>
      </c>
      <c r="CH98" s="91">
        <f>IF(AU98="nulová",AG98,0)</f>
        <v>0</v>
      </c>
      <c r="CI98" s="16">
        <f>IF(AU98="základní",1,IF(AU98="snížená",2,IF(AU98="zákl. přenesená",4,IF(AU98="sníž. přenesená",5,3))))</f>
        <v>1</v>
      </c>
      <c r="CJ98" s="16">
        <f>IF(AT98="stavební čast",1,IF(AT98="investiční čast",2,3))</f>
        <v>1</v>
      </c>
      <c r="CK98" s="16" t="str">
        <f>IF(D98="Vyplň vlastní","","x")</f>
        <v>x</v>
      </c>
    </row>
    <row r="99" spans="2:89" s="1" customFormat="1" ht="19.899999999999999" customHeight="1">
      <c r="B99" s="33"/>
      <c r="D99" s="218" t="s">
        <v>93</v>
      </c>
      <c r="E99" s="217"/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7"/>
      <c r="AG99" s="215">
        <f>ROUND(AG94 * AS99, 2)</f>
        <v>0</v>
      </c>
      <c r="AH99" s="216"/>
      <c r="AI99" s="216"/>
      <c r="AJ99" s="216"/>
      <c r="AK99" s="216"/>
      <c r="AL99" s="216"/>
      <c r="AM99" s="216"/>
      <c r="AN99" s="216">
        <f>ROUND(AG99 + AV99, 2)</f>
        <v>0</v>
      </c>
      <c r="AO99" s="216"/>
      <c r="AP99" s="216"/>
      <c r="AR99" s="33"/>
      <c r="AS99" s="88">
        <v>0</v>
      </c>
      <c r="AT99" s="89" t="s">
        <v>91</v>
      </c>
      <c r="AU99" s="89" t="s">
        <v>42</v>
      </c>
      <c r="AV99" s="90">
        <f>ROUND(IF(AU99="základní",AG99*L32,IF(AU99="snížená",AG99*L33,0)), 2)</f>
        <v>0</v>
      </c>
      <c r="BV99" s="16" t="s">
        <v>94</v>
      </c>
      <c r="BY99" s="91">
        <f>IF(AU99="základní",AV99,0)</f>
        <v>0</v>
      </c>
      <c r="BZ99" s="91">
        <f>IF(AU99="snížená",AV99,0)</f>
        <v>0</v>
      </c>
      <c r="CA99" s="91">
        <v>0</v>
      </c>
      <c r="CB99" s="91">
        <v>0</v>
      </c>
      <c r="CC99" s="91">
        <v>0</v>
      </c>
      <c r="CD99" s="91">
        <f>IF(AU99="základní",AG99,0)</f>
        <v>0</v>
      </c>
      <c r="CE99" s="91">
        <f>IF(AU99="snížená",AG99,0)</f>
        <v>0</v>
      </c>
      <c r="CF99" s="91">
        <f>IF(AU99="zákl. přenesená",AG99,0)</f>
        <v>0</v>
      </c>
      <c r="CG99" s="91">
        <f>IF(AU99="sníž. přenesená",AG99,0)</f>
        <v>0</v>
      </c>
      <c r="CH99" s="91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/>
      </c>
    </row>
    <row r="100" spans="2:89" s="1" customFormat="1" ht="19.899999999999999" customHeight="1">
      <c r="B100" s="33"/>
      <c r="D100" s="218" t="s">
        <v>93</v>
      </c>
      <c r="E100" s="217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  <c r="Y100" s="217"/>
      <c r="Z100" s="217"/>
      <c r="AA100" s="217"/>
      <c r="AB100" s="217"/>
      <c r="AG100" s="215">
        <f>ROUND(AG94 * AS100, 2)</f>
        <v>0</v>
      </c>
      <c r="AH100" s="216"/>
      <c r="AI100" s="216"/>
      <c r="AJ100" s="216"/>
      <c r="AK100" s="216"/>
      <c r="AL100" s="216"/>
      <c r="AM100" s="216"/>
      <c r="AN100" s="216">
        <f>ROUND(AG100 + AV100, 2)</f>
        <v>0</v>
      </c>
      <c r="AO100" s="216"/>
      <c r="AP100" s="216"/>
      <c r="AR100" s="33"/>
      <c r="AS100" s="88">
        <v>0</v>
      </c>
      <c r="AT100" s="89" t="s">
        <v>91</v>
      </c>
      <c r="AU100" s="89" t="s">
        <v>42</v>
      </c>
      <c r="AV100" s="90">
        <f>ROUND(IF(AU100="základní",AG100*L32,IF(AU100="snížená",AG100*L33,0)), 2)</f>
        <v>0</v>
      </c>
      <c r="BV100" s="16" t="s">
        <v>94</v>
      </c>
      <c r="BY100" s="91">
        <f>IF(AU100="základní",AV100,0)</f>
        <v>0</v>
      </c>
      <c r="BZ100" s="91">
        <f>IF(AU100="snížená",AV100,0)</f>
        <v>0</v>
      </c>
      <c r="CA100" s="91">
        <v>0</v>
      </c>
      <c r="CB100" s="91">
        <v>0</v>
      </c>
      <c r="CC100" s="91">
        <v>0</v>
      </c>
      <c r="CD100" s="91">
        <f>IF(AU100="základní",AG100,0)</f>
        <v>0</v>
      </c>
      <c r="CE100" s="91">
        <f>IF(AU100="snížená",AG100,0)</f>
        <v>0</v>
      </c>
      <c r="CF100" s="91">
        <f>IF(AU100="zákl. přenesená",AG100,0)</f>
        <v>0</v>
      </c>
      <c r="CG100" s="91">
        <f>IF(AU100="sníž. přenesená",AG100,0)</f>
        <v>0</v>
      </c>
      <c r="CH100" s="91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pans="2:89" s="1" customFormat="1" ht="19.899999999999999" customHeight="1">
      <c r="B101" s="33"/>
      <c r="D101" s="218" t="s">
        <v>93</v>
      </c>
      <c r="E101" s="217"/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17"/>
      <c r="Y101" s="217"/>
      <c r="Z101" s="217"/>
      <c r="AA101" s="217"/>
      <c r="AB101" s="217"/>
      <c r="AG101" s="215">
        <f>ROUND(AG94 * AS101, 2)</f>
        <v>0</v>
      </c>
      <c r="AH101" s="216"/>
      <c r="AI101" s="216"/>
      <c r="AJ101" s="216"/>
      <c r="AK101" s="216"/>
      <c r="AL101" s="216"/>
      <c r="AM101" s="216"/>
      <c r="AN101" s="216">
        <f>ROUND(AG101 + AV101, 2)</f>
        <v>0</v>
      </c>
      <c r="AO101" s="216"/>
      <c r="AP101" s="216"/>
      <c r="AR101" s="33"/>
      <c r="AS101" s="92">
        <v>0</v>
      </c>
      <c r="AT101" s="93" t="s">
        <v>91</v>
      </c>
      <c r="AU101" s="93" t="s">
        <v>42</v>
      </c>
      <c r="AV101" s="94">
        <f>ROUND(IF(AU101="základní",AG101*L32,IF(AU101="snížená",AG101*L33,0)), 2)</f>
        <v>0</v>
      </c>
      <c r="BV101" s="16" t="s">
        <v>94</v>
      </c>
      <c r="BY101" s="91">
        <f>IF(AU101="základní",AV101,0)</f>
        <v>0</v>
      </c>
      <c r="BZ101" s="91">
        <f>IF(AU101="snížená",AV101,0)</f>
        <v>0</v>
      </c>
      <c r="CA101" s="91">
        <v>0</v>
      </c>
      <c r="CB101" s="91">
        <v>0</v>
      </c>
      <c r="CC101" s="91">
        <v>0</v>
      </c>
      <c r="CD101" s="91">
        <f>IF(AU101="základní",AG101,0)</f>
        <v>0</v>
      </c>
      <c r="CE101" s="91">
        <f>IF(AU101="snížená",AG101,0)</f>
        <v>0</v>
      </c>
      <c r="CF101" s="91">
        <f>IF(AU101="zákl. přenesená",AG101,0)</f>
        <v>0</v>
      </c>
      <c r="CG101" s="91">
        <f>IF(AU101="sníž. přenesená",AG101,0)</f>
        <v>0</v>
      </c>
      <c r="CH101" s="91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pans="2:89" s="1" customFormat="1" ht="10.9" customHeight="1">
      <c r="B102" s="33"/>
      <c r="AR102" s="33"/>
    </row>
    <row r="103" spans="2:89" s="1" customFormat="1" ht="30" customHeight="1">
      <c r="B103" s="33"/>
      <c r="C103" s="95" t="s">
        <v>95</v>
      </c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221">
        <f>ROUND(AG94 + AG97, 2)</f>
        <v>0</v>
      </c>
      <c r="AH103" s="221"/>
      <c r="AI103" s="221"/>
      <c r="AJ103" s="221"/>
      <c r="AK103" s="221"/>
      <c r="AL103" s="221"/>
      <c r="AM103" s="221"/>
      <c r="AN103" s="221">
        <f>ROUND(AN94 + AN97, 2)</f>
        <v>0</v>
      </c>
      <c r="AO103" s="221"/>
      <c r="AP103" s="221"/>
      <c r="AQ103" s="96"/>
      <c r="AR103" s="33"/>
    </row>
    <row r="104" spans="2:89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33"/>
    </row>
  </sheetData>
  <sheetProtection algorithmName="SHA-512" hashValue="qAs3Xzj8mjneAeDC2W7b/ncipC/eFpy9LNYH5mZN50qKvDNrXRgAqYB787Vt/9dFBz3DJkWOL59jG00iS7aapw==" saltValue="ijIghnVGpLqELhgRirrDWHnMgq0tGt1FK0Gmg7+maCfg4N92VI5jasxGDY2Ifu3rX5oVy6Jw4Pb2VONS2ovZSg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 xr:uid="{00000000-0002-0000-0000-000001000000}">
      <formula1>"stavební čast, technologická čast, investiční čast"</formula1>
    </dataValidation>
  </dataValidations>
  <hyperlinks>
    <hyperlink ref="A95" location="'2024-01 - zasedací místn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96</v>
      </c>
      <c r="L4" s="19"/>
      <c r="M4" s="98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2" t="str">
        <f>'Rekapitulace stavby'!K6</f>
        <v>zasedací místnost</v>
      </c>
      <c r="F7" s="243"/>
      <c r="G7" s="243"/>
      <c r="H7" s="243"/>
      <c r="L7" s="19"/>
    </row>
    <row r="8" spans="2:46" s="1" customFormat="1" ht="12" customHeight="1">
      <c r="B8" s="33"/>
      <c r="D8" s="26" t="s">
        <v>97</v>
      </c>
      <c r="L8" s="33"/>
    </row>
    <row r="9" spans="2:46" s="1" customFormat="1" ht="16.5" customHeight="1">
      <c r="B9" s="33"/>
      <c r="E9" s="198" t="s">
        <v>98</v>
      </c>
      <c r="F9" s="244"/>
      <c r="G9" s="244"/>
      <c r="H9" s="244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6" t="s">
        <v>18</v>
      </c>
      <c r="F11" s="24" t="s">
        <v>1</v>
      </c>
      <c r="I11" s="26" t="s">
        <v>19</v>
      </c>
      <c r="J11" s="24" t="s">
        <v>1</v>
      </c>
      <c r="L11" s="33"/>
    </row>
    <row r="12" spans="2:46" s="1" customFormat="1" ht="12" customHeight="1">
      <c r="B12" s="33"/>
      <c r="D12" s="26" t="s">
        <v>20</v>
      </c>
      <c r="F12" s="24" t="s">
        <v>21</v>
      </c>
      <c r="I12" s="26" t="s">
        <v>22</v>
      </c>
      <c r="J12" s="53" t="str">
        <f>'Rekapitulace stavby'!AN8</f>
        <v>18. 1. 2024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6" t="s">
        <v>24</v>
      </c>
      <c r="I14" s="26" t="s">
        <v>25</v>
      </c>
      <c r="J14" s="24" t="s">
        <v>1</v>
      </c>
      <c r="L14" s="33"/>
    </row>
    <row r="15" spans="2:46" s="1" customFormat="1" ht="18" customHeight="1">
      <c r="B15" s="33"/>
      <c r="E15" s="24" t="s">
        <v>26</v>
      </c>
      <c r="I15" s="26" t="s">
        <v>27</v>
      </c>
      <c r="J15" s="24" t="s">
        <v>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6" t="s">
        <v>28</v>
      </c>
      <c r="I17" s="26" t="s">
        <v>25</v>
      </c>
      <c r="J17" s="27" t="str">
        <f>'Rekapitulace stavby'!AN13</f>
        <v>Vyplň údaj</v>
      </c>
      <c r="L17" s="33"/>
    </row>
    <row r="18" spans="2:12" s="1" customFormat="1" ht="18" customHeight="1">
      <c r="B18" s="33"/>
      <c r="E18" s="245" t="str">
        <f>'Rekapitulace stavby'!E14</f>
        <v>Vyplň údaj</v>
      </c>
      <c r="F18" s="225"/>
      <c r="G18" s="225"/>
      <c r="H18" s="225"/>
      <c r="I18" s="26" t="s">
        <v>27</v>
      </c>
      <c r="J18" s="27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3"/>
    </row>
    <row r="21" spans="2:12" s="1" customFormat="1" ht="18" customHeight="1">
      <c r="B21" s="33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3"/>
    </row>
    <row r="24" spans="2:12" s="1" customFormat="1" ht="18" customHeight="1">
      <c r="B24" s="33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6" t="s">
        <v>34</v>
      </c>
      <c r="L26" s="33"/>
    </row>
    <row r="27" spans="2:12" s="7" customFormat="1" ht="16.5" customHeight="1">
      <c r="B27" s="99"/>
      <c r="E27" s="230" t="s">
        <v>1</v>
      </c>
      <c r="F27" s="230"/>
      <c r="G27" s="230"/>
      <c r="H27" s="230"/>
      <c r="L27" s="99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14.45" customHeight="1">
      <c r="B30" s="33"/>
      <c r="D30" s="24" t="s">
        <v>99</v>
      </c>
      <c r="J30" s="32">
        <f>J96</f>
        <v>0</v>
      </c>
      <c r="L30" s="33"/>
    </row>
    <row r="31" spans="2:12" s="1" customFormat="1" ht="14.45" customHeight="1">
      <c r="B31" s="33"/>
      <c r="D31" s="31" t="s">
        <v>90</v>
      </c>
      <c r="J31" s="32">
        <f>J116</f>
        <v>0</v>
      </c>
      <c r="L31" s="33"/>
    </row>
    <row r="32" spans="2:12" s="1" customFormat="1" ht="25.35" customHeight="1">
      <c r="B32" s="33"/>
      <c r="D32" s="100" t="s">
        <v>37</v>
      </c>
      <c r="J32" s="67">
        <f>ROUND(J30 + J31,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39</v>
      </c>
      <c r="I34" s="36" t="s">
        <v>38</v>
      </c>
      <c r="J34" s="36" t="s">
        <v>40</v>
      </c>
      <c r="L34" s="33"/>
    </row>
    <row r="35" spans="2:12" s="1" customFormat="1" ht="14.45" customHeight="1">
      <c r="B35" s="33"/>
      <c r="D35" s="56" t="s">
        <v>41</v>
      </c>
      <c r="E35" s="26" t="s">
        <v>42</v>
      </c>
      <c r="F35" s="101">
        <f>ROUND((SUM(BE116:BE123) + SUM(BE143:BE301)),  2)</f>
        <v>0</v>
      </c>
      <c r="I35" s="102">
        <v>0.21</v>
      </c>
      <c r="J35" s="101">
        <f>ROUND(((SUM(BE116:BE123) + SUM(BE143:BE301))*I35),  2)</f>
        <v>0</v>
      </c>
      <c r="L35" s="33"/>
    </row>
    <row r="36" spans="2:12" s="1" customFormat="1" ht="14.45" customHeight="1">
      <c r="B36" s="33"/>
      <c r="E36" s="26" t="s">
        <v>43</v>
      </c>
      <c r="F36" s="101">
        <f>ROUND((SUM(BF116:BF123) + SUM(BF143:BF301)),  2)</f>
        <v>0</v>
      </c>
      <c r="I36" s="102">
        <v>0.12</v>
      </c>
      <c r="J36" s="101">
        <f>ROUND(((SUM(BF116:BF123) + SUM(BF143:BF301))*I36),  2)</f>
        <v>0</v>
      </c>
      <c r="L36" s="33"/>
    </row>
    <row r="37" spans="2:12" s="1" customFormat="1" ht="14.45" hidden="1" customHeight="1">
      <c r="B37" s="33"/>
      <c r="E37" s="26" t="s">
        <v>44</v>
      </c>
      <c r="F37" s="101">
        <f>ROUND((SUM(BG116:BG123) + SUM(BG143:BG301)),  2)</f>
        <v>0</v>
      </c>
      <c r="I37" s="102">
        <v>0.21</v>
      </c>
      <c r="J37" s="101">
        <f>0</f>
        <v>0</v>
      </c>
      <c r="L37" s="33"/>
    </row>
    <row r="38" spans="2:12" s="1" customFormat="1" ht="14.45" hidden="1" customHeight="1">
      <c r="B38" s="33"/>
      <c r="E38" s="26" t="s">
        <v>45</v>
      </c>
      <c r="F38" s="101">
        <f>ROUND((SUM(BH116:BH123) + SUM(BH143:BH301)),  2)</f>
        <v>0</v>
      </c>
      <c r="I38" s="102">
        <v>0.12</v>
      </c>
      <c r="J38" s="101">
        <f>0</f>
        <v>0</v>
      </c>
      <c r="L38" s="33"/>
    </row>
    <row r="39" spans="2:12" s="1" customFormat="1" ht="14.45" hidden="1" customHeight="1">
      <c r="B39" s="33"/>
      <c r="E39" s="26" t="s">
        <v>46</v>
      </c>
      <c r="F39" s="101">
        <f>ROUND((SUM(BI116:BI123) + SUM(BI143:BI301)),  2)</f>
        <v>0</v>
      </c>
      <c r="I39" s="102">
        <v>0</v>
      </c>
      <c r="J39" s="101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103" t="s">
        <v>47</v>
      </c>
      <c r="E41" s="58"/>
      <c r="F41" s="58"/>
      <c r="G41" s="104" t="s">
        <v>48</v>
      </c>
      <c r="H41" s="105" t="s">
        <v>49</v>
      </c>
      <c r="I41" s="58"/>
      <c r="J41" s="106">
        <f>SUM(J32:J39)</f>
        <v>0</v>
      </c>
      <c r="K41" s="107"/>
      <c r="L41" s="33"/>
    </row>
    <row r="42" spans="2:12" s="1" customFormat="1" ht="14.45" customHeight="1">
      <c r="B42" s="33"/>
      <c r="L42" s="33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33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3"/>
      <c r="D61" s="44" t="s">
        <v>52</v>
      </c>
      <c r="E61" s="35"/>
      <c r="F61" s="108" t="s">
        <v>53</v>
      </c>
      <c r="G61" s="44" t="s">
        <v>52</v>
      </c>
      <c r="H61" s="35"/>
      <c r="I61" s="35"/>
      <c r="J61" s="109" t="s">
        <v>53</v>
      </c>
      <c r="K61" s="35"/>
      <c r="L61" s="33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3"/>
      <c r="D65" s="42" t="s">
        <v>54</v>
      </c>
      <c r="E65" s="43"/>
      <c r="F65" s="43"/>
      <c r="G65" s="42" t="s">
        <v>55</v>
      </c>
      <c r="H65" s="43"/>
      <c r="I65" s="43"/>
      <c r="J65" s="43"/>
      <c r="K65" s="43"/>
      <c r="L65" s="33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3"/>
      <c r="D76" s="44" t="s">
        <v>52</v>
      </c>
      <c r="E76" s="35"/>
      <c r="F76" s="108" t="s">
        <v>53</v>
      </c>
      <c r="G76" s="44" t="s">
        <v>52</v>
      </c>
      <c r="H76" s="35"/>
      <c r="I76" s="35"/>
      <c r="J76" s="109" t="s">
        <v>53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>
      <c r="B82" s="33"/>
      <c r="C82" s="20" t="s">
        <v>100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6" t="s">
        <v>16</v>
      </c>
      <c r="L84" s="33"/>
    </row>
    <row r="85" spans="2:47" s="1" customFormat="1" ht="16.5" customHeight="1">
      <c r="B85" s="33"/>
      <c r="E85" s="242" t="str">
        <f>E7</f>
        <v>zasedací místnost</v>
      </c>
      <c r="F85" s="243"/>
      <c r="G85" s="243"/>
      <c r="H85" s="243"/>
      <c r="L85" s="33"/>
    </row>
    <row r="86" spans="2:47" s="1" customFormat="1" ht="12" customHeight="1">
      <c r="B86" s="33"/>
      <c r="C86" s="26" t="s">
        <v>97</v>
      </c>
      <c r="L86" s="33"/>
    </row>
    <row r="87" spans="2:47" s="1" customFormat="1" ht="16.5" customHeight="1">
      <c r="B87" s="33"/>
      <c r="E87" s="198" t="str">
        <f>E9</f>
        <v>2024-01 - zasedací místnost-stavební část</v>
      </c>
      <c r="F87" s="244"/>
      <c r="G87" s="244"/>
      <c r="H87" s="244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6" t="s">
        <v>20</v>
      </c>
      <c r="F89" s="24" t="str">
        <f>F12</f>
        <v>Městský úřad Česká Třebová</v>
      </c>
      <c r="I89" s="26" t="s">
        <v>22</v>
      </c>
      <c r="J89" s="53" t="str">
        <f>IF(J12="","",J12)</f>
        <v>18. 1. 2024</v>
      </c>
      <c r="L89" s="33"/>
    </row>
    <row r="90" spans="2:47" s="1" customFormat="1" ht="6.95" customHeight="1">
      <c r="B90" s="33"/>
      <c r="L90" s="33"/>
    </row>
    <row r="91" spans="2:47" s="1" customFormat="1" ht="15.2" customHeight="1">
      <c r="B91" s="33"/>
      <c r="C91" s="26" t="s">
        <v>24</v>
      </c>
      <c r="F91" s="24" t="str">
        <f>E15</f>
        <v>Ing.arch. Lucie Kubínková</v>
      </c>
      <c r="I91" s="26" t="s">
        <v>30</v>
      </c>
      <c r="J91" s="29" t="str">
        <f>E21</f>
        <v xml:space="preserve"> </v>
      </c>
      <c r="L91" s="33"/>
    </row>
    <row r="92" spans="2:47" s="1" customFormat="1" ht="15.2" customHeight="1">
      <c r="B92" s="33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10" t="s">
        <v>101</v>
      </c>
      <c r="D94" s="96"/>
      <c r="E94" s="96"/>
      <c r="F94" s="96"/>
      <c r="G94" s="96"/>
      <c r="H94" s="96"/>
      <c r="I94" s="96"/>
      <c r="J94" s="111" t="s">
        <v>102</v>
      </c>
      <c r="K94" s="96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12" t="s">
        <v>103</v>
      </c>
      <c r="J96" s="67">
        <f>J143</f>
        <v>0</v>
      </c>
      <c r="L96" s="33"/>
      <c r="AU96" s="16" t="s">
        <v>104</v>
      </c>
    </row>
    <row r="97" spans="2:12" s="8" customFormat="1" ht="24.95" customHeight="1">
      <c r="B97" s="113"/>
      <c r="D97" s="114" t="s">
        <v>105</v>
      </c>
      <c r="E97" s="115"/>
      <c r="F97" s="115"/>
      <c r="G97" s="115"/>
      <c r="H97" s="115"/>
      <c r="I97" s="115"/>
      <c r="J97" s="116">
        <f>J144</f>
        <v>0</v>
      </c>
      <c r="L97" s="113"/>
    </row>
    <row r="98" spans="2:12" s="9" customFormat="1" ht="19.899999999999999" customHeight="1">
      <c r="B98" s="117"/>
      <c r="D98" s="118" t="s">
        <v>106</v>
      </c>
      <c r="E98" s="119"/>
      <c r="F98" s="119"/>
      <c r="G98" s="119"/>
      <c r="H98" s="119"/>
      <c r="I98" s="119"/>
      <c r="J98" s="120">
        <f>J145</f>
        <v>0</v>
      </c>
      <c r="L98" s="117"/>
    </row>
    <row r="99" spans="2:12" s="9" customFormat="1" ht="19.899999999999999" customHeight="1">
      <c r="B99" s="117"/>
      <c r="D99" s="118" t="s">
        <v>107</v>
      </c>
      <c r="E99" s="119"/>
      <c r="F99" s="119"/>
      <c r="G99" s="119"/>
      <c r="H99" s="119"/>
      <c r="I99" s="119"/>
      <c r="J99" s="120">
        <f>J161</f>
        <v>0</v>
      </c>
      <c r="L99" s="117"/>
    </row>
    <row r="100" spans="2:12" s="9" customFormat="1" ht="19.899999999999999" customHeight="1">
      <c r="B100" s="117"/>
      <c r="D100" s="118" t="s">
        <v>108</v>
      </c>
      <c r="E100" s="119"/>
      <c r="F100" s="119"/>
      <c r="G100" s="119"/>
      <c r="H100" s="119"/>
      <c r="I100" s="119"/>
      <c r="J100" s="120">
        <f>J167</f>
        <v>0</v>
      </c>
      <c r="L100" s="117"/>
    </row>
    <row r="101" spans="2:12" s="9" customFormat="1" ht="19.899999999999999" customHeight="1">
      <c r="B101" s="117"/>
      <c r="D101" s="118" t="s">
        <v>109</v>
      </c>
      <c r="E101" s="119"/>
      <c r="F101" s="119"/>
      <c r="G101" s="119"/>
      <c r="H101" s="119"/>
      <c r="I101" s="119"/>
      <c r="J101" s="120">
        <f>J182</f>
        <v>0</v>
      </c>
      <c r="L101" s="117"/>
    </row>
    <row r="102" spans="2:12" s="8" customFormat="1" ht="24.95" customHeight="1">
      <c r="B102" s="113"/>
      <c r="D102" s="114" t="s">
        <v>110</v>
      </c>
      <c r="E102" s="115"/>
      <c r="F102" s="115"/>
      <c r="G102" s="115"/>
      <c r="H102" s="115"/>
      <c r="I102" s="115"/>
      <c r="J102" s="116">
        <f>J184</f>
        <v>0</v>
      </c>
      <c r="L102" s="113"/>
    </row>
    <row r="103" spans="2:12" s="9" customFormat="1" ht="19.899999999999999" customHeight="1">
      <c r="B103" s="117"/>
      <c r="D103" s="118" t="s">
        <v>111</v>
      </c>
      <c r="E103" s="119"/>
      <c r="F103" s="119"/>
      <c r="G103" s="119"/>
      <c r="H103" s="119"/>
      <c r="I103" s="119"/>
      <c r="J103" s="120">
        <f>J185</f>
        <v>0</v>
      </c>
      <c r="L103" s="117"/>
    </row>
    <row r="104" spans="2:12" s="9" customFormat="1" ht="19.899999999999999" customHeight="1">
      <c r="B104" s="117"/>
      <c r="D104" s="118" t="s">
        <v>112</v>
      </c>
      <c r="E104" s="119"/>
      <c r="F104" s="119"/>
      <c r="G104" s="119"/>
      <c r="H104" s="119"/>
      <c r="I104" s="119"/>
      <c r="J104" s="120">
        <f>J188</f>
        <v>0</v>
      </c>
      <c r="L104" s="117"/>
    </row>
    <row r="105" spans="2:12" s="9" customFormat="1" ht="19.899999999999999" customHeight="1">
      <c r="B105" s="117"/>
      <c r="D105" s="118" t="s">
        <v>113</v>
      </c>
      <c r="E105" s="119"/>
      <c r="F105" s="119"/>
      <c r="G105" s="119"/>
      <c r="H105" s="119"/>
      <c r="I105" s="119"/>
      <c r="J105" s="120">
        <f>J201</f>
        <v>0</v>
      </c>
      <c r="L105" s="117"/>
    </row>
    <row r="106" spans="2:12" s="9" customFormat="1" ht="19.899999999999999" customHeight="1">
      <c r="B106" s="117"/>
      <c r="D106" s="118" t="s">
        <v>114</v>
      </c>
      <c r="E106" s="119"/>
      <c r="F106" s="119"/>
      <c r="G106" s="119"/>
      <c r="H106" s="119"/>
      <c r="I106" s="119"/>
      <c r="J106" s="120">
        <f>J208</f>
        <v>0</v>
      </c>
      <c r="L106" s="117"/>
    </row>
    <row r="107" spans="2:12" s="9" customFormat="1" ht="19.899999999999999" customHeight="1">
      <c r="B107" s="117"/>
      <c r="D107" s="118" t="s">
        <v>115</v>
      </c>
      <c r="E107" s="119"/>
      <c r="F107" s="119"/>
      <c r="G107" s="119"/>
      <c r="H107" s="119"/>
      <c r="I107" s="119"/>
      <c r="J107" s="120">
        <f>J213</f>
        <v>0</v>
      </c>
      <c r="L107" s="117"/>
    </row>
    <row r="108" spans="2:12" s="9" customFormat="1" ht="19.899999999999999" customHeight="1">
      <c r="B108" s="117"/>
      <c r="D108" s="118" t="s">
        <v>116</v>
      </c>
      <c r="E108" s="119"/>
      <c r="F108" s="119"/>
      <c r="G108" s="119"/>
      <c r="H108" s="119"/>
      <c r="I108" s="119"/>
      <c r="J108" s="120">
        <f>J218</f>
        <v>0</v>
      </c>
      <c r="L108" s="117"/>
    </row>
    <row r="109" spans="2:12" s="9" customFormat="1" ht="19.899999999999999" customHeight="1">
      <c r="B109" s="117"/>
      <c r="D109" s="118" t="s">
        <v>117</v>
      </c>
      <c r="E109" s="119"/>
      <c r="F109" s="119"/>
      <c r="G109" s="119"/>
      <c r="H109" s="119"/>
      <c r="I109" s="119"/>
      <c r="J109" s="120">
        <f>J233</f>
        <v>0</v>
      </c>
      <c r="L109" s="117"/>
    </row>
    <row r="110" spans="2:12" s="9" customFormat="1" ht="19.899999999999999" customHeight="1">
      <c r="B110" s="117"/>
      <c r="D110" s="118" t="s">
        <v>118</v>
      </c>
      <c r="E110" s="119"/>
      <c r="F110" s="119"/>
      <c r="G110" s="119"/>
      <c r="H110" s="119"/>
      <c r="I110" s="119"/>
      <c r="J110" s="120">
        <f>J252</f>
        <v>0</v>
      </c>
      <c r="L110" s="117"/>
    </row>
    <row r="111" spans="2:12" s="9" customFormat="1" ht="19.899999999999999" customHeight="1">
      <c r="B111" s="117"/>
      <c r="D111" s="118" t="s">
        <v>119</v>
      </c>
      <c r="E111" s="119"/>
      <c r="F111" s="119"/>
      <c r="G111" s="119"/>
      <c r="H111" s="119"/>
      <c r="I111" s="119"/>
      <c r="J111" s="120">
        <f>J266</f>
        <v>0</v>
      </c>
      <c r="L111" s="117"/>
    </row>
    <row r="112" spans="2:12" s="8" customFormat="1" ht="24.95" customHeight="1">
      <c r="B112" s="113"/>
      <c r="D112" s="114" t="s">
        <v>120</v>
      </c>
      <c r="E112" s="115"/>
      <c r="F112" s="115"/>
      <c r="G112" s="115"/>
      <c r="H112" s="115"/>
      <c r="I112" s="115"/>
      <c r="J112" s="116">
        <f>J297</f>
        <v>0</v>
      </c>
      <c r="L112" s="113"/>
    </row>
    <row r="113" spans="2:65" s="9" customFormat="1" ht="19.899999999999999" customHeight="1">
      <c r="B113" s="117"/>
      <c r="D113" s="118" t="s">
        <v>121</v>
      </c>
      <c r="E113" s="119"/>
      <c r="F113" s="119"/>
      <c r="G113" s="119"/>
      <c r="H113" s="119"/>
      <c r="I113" s="119"/>
      <c r="J113" s="120">
        <f>J298</f>
        <v>0</v>
      </c>
      <c r="L113" s="117"/>
    </row>
    <row r="114" spans="2:65" s="1" customFormat="1" ht="21.75" customHeight="1">
      <c r="B114" s="33"/>
      <c r="L114" s="33"/>
    </row>
    <row r="115" spans="2:65" s="1" customFormat="1" ht="6.95" customHeight="1">
      <c r="B115" s="33"/>
      <c r="L115" s="33"/>
    </row>
    <row r="116" spans="2:65" s="1" customFormat="1" ht="29.25" customHeight="1">
      <c r="B116" s="33"/>
      <c r="C116" s="112" t="s">
        <v>122</v>
      </c>
      <c r="J116" s="121">
        <f>ROUND(J117 + J118 + J119 + J120 + J121 + J122,2)</f>
        <v>0</v>
      </c>
      <c r="L116" s="33"/>
      <c r="N116" s="122" t="s">
        <v>41</v>
      </c>
    </row>
    <row r="117" spans="2:65" s="1" customFormat="1" ht="18" customHeight="1">
      <c r="B117" s="33"/>
      <c r="D117" s="218" t="s">
        <v>123</v>
      </c>
      <c r="E117" s="217"/>
      <c r="F117" s="217"/>
      <c r="J117" s="87">
        <v>0</v>
      </c>
      <c r="L117" s="123"/>
      <c r="M117" s="124"/>
      <c r="N117" s="125" t="s">
        <v>42</v>
      </c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  <c r="AJ117" s="124"/>
      <c r="AK117" s="124"/>
      <c r="AL117" s="124"/>
      <c r="AM117" s="124"/>
      <c r="AN117" s="124"/>
      <c r="AO117" s="124"/>
      <c r="AP117" s="124"/>
      <c r="AQ117" s="124"/>
      <c r="AR117" s="124"/>
      <c r="AS117" s="124"/>
      <c r="AT117" s="124"/>
      <c r="AU117" s="124"/>
      <c r="AV117" s="124"/>
      <c r="AW117" s="124"/>
      <c r="AX117" s="124"/>
      <c r="AY117" s="126" t="s">
        <v>124</v>
      </c>
      <c r="AZ117" s="124"/>
      <c r="BA117" s="124"/>
      <c r="BB117" s="124"/>
      <c r="BC117" s="124"/>
      <c r="BD117" s="124"/>
      <c r="BE117" s="127">
        <f t="shared" ref="BE117:BE122" si="0">IF(N117="základní",J117,0)</f>
        <v>0</v>
      </c>
      <c r="BF117" s="127">
        <f t="shared" ref="BF117:BF122" si="1">IF(N117="snížená",J117,0)</f>
        <v>0</v>
      </c>
      <c r="BG117" s="127">
        <f t="shared" ref="BG117:BG122" si="2">IF(N117="zákl. přenesená",J117,0)</f>
        <v>0</v>
      </c>
      <c r="BH117" s="127">
        <f t="shared" ref="BH117:BH122" si="3">IF(N117="sníž. přenesená",J117,0)</f>
        <v>0</v>
      </c>
      <c r="BI117" s="127">
        <f t="shared" ref="BI117:BI122" si="4">IF(N117="nulová",J117,0)</f>
        <v>0</v>
      </c>
      <c r="BJ117" s="126" t="s">
        <v>84</v>
      </c>
      <c r="BK117" s="124"/>
      <c r="BL117" s="124"/>
      <c r="BM117" s="124"/>
    </row>
    <row r="118" spans="2:65" s="1" customFormat="1" ht="18" customHeight="1">
      <c r="B118" s="33"/>
      <c r="D118" s="218" t="s">
        <v>125</v>
      </c>
      <c r="E118" s="217"/>
      <c r="F118" s="217"/>
      <c r="J118" s="87">
        <v>0</v>
      </c>
      <c r="L118" s="123"/>
      <c r="M118" s="124"/>
      <c r="N118" s="125" t="s">
        <v>42</v>
      </c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  <c r="AJ118" s="124"/>
      <c r="AK118" s="124"/>
      <c r="AL118" s="124"/>
      <c r="AM118" s="124"/>
      <c r="AN118" s="124"/>
      <c r="AO118" s="124"/>
      <c r="AP118" s="124"/>
      <c r="AQ118" s="124"/>
      <c r="AR118" s="124"/>
      <c r="AS118" s="124"/>
      <c r="AT118" s="124"/>
      <c r="AU118" s="124"/>
      <c r="AV118" s="124"/>
      <c r="AW118" s="124"/>
      <c r="AX118" s="124"/>
      <c r="AY118" s="126" t="s">
        <v>124</v>
      </c>
      <c r="AZ118" s="124"/>
      <c r="BA118" s="124"/>
      <c r="BB118" s="124"/>
      <c r="BC118" s="124"/>
      <c r="BD118" s="124"/>
      <c r="BE118" s="127">
        <f t="shared" si="0"/>
        <v>0</v>
      </c>
      <c r="BF118" s="127">
        <f t="shared" si="1"/>
        <v>0</v>
      </c>
      <c r="BG118" s="127">
        <f t="shared" si="2"/>
        <v>0</v>
      </c>
      <c r="BH118" s="127">
        <f t="shared" si="3"/>
        <v>0</v>
      </c>
      <c r="BI118" s="127">
        <f t="shared" si="4"/>
        <v>0</v>
      </c>
      <c r="BJ118" s="126" t="s">
        <v>84</v>
      </c>
      <c r="BK118" s="124"/>
      <c r="BL118" s="124"/>
      <c r="BM118" s="124"/>
    </row>
    <row r="119" spans="2:65" s="1" customFormat="1" ht="18" customHeight="1">
      <c r="B119" s="33"/>
      <c r="D119" s="218" t="s">
        <v>126</v>
      </c>
      <c r="E119" s="217"/>
      <c r="F119" s="217"/>
      <c r="J119" s="87">
        <v>0</v>
      </c>
      <c r="L119" s="123"/>
      <c r="M119" s="124"/>
      <c r="N119" s="125" t="s">
        <v>42</v>
      </c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  <c r="AJ119" s="124"/>
      <c r="AK119" s="124"/>
      <c r="AL119" s="124"/>
      <c r="AM119" s="124"/>
      <c r="AN119" s="124"/>
      <c r="AO119" s="124"/>
      <c r="AP119" s="124"/>
      <c r="AQ119" s="124"/>
      <c r="AR119" s="124"/>
      <c r="AS119" s="124"/>
      <c r="AT119" s="124"/>
      <c r="AU119" s="124"/>
      <c r="AV119" s="124"/>
      <c r="AW119" s="124"/>
      <c r="AX119" s="124"/>
      <c r="AY119" s="126" t="s">
        <v>124</v>
      </c>
      <c r="AZ119" s="124"/>
      <c r="BA119" s="124"/>
      <c r="BB119" s="124"/>
      <c r="BC119" s="124"/>
      <c r="BD119" s="124"/>
      <c r="BE119" s="127">
        <f t="shared" si="0"/>
        <v>0</v>
      </c>
      <c r="BF119" s="127">
        <f t="shared" si="1"/>
        <v>0</v>
      </c>
      <c r="BG119" s="127">
        <f t="shared" si="2"/>
        <v>0</v>
      </c>
      <c r="BH119" s="127">
        <f t="shared" si="3"/>
        <v>0</v>
      </c>
      <c r="BI119" s="127">
        <f t="shared" si="4"/>
        <v>0</v>
      </c>
      <c r="BJ119" s="126" t="s">
        <v>84</v>
      </c>
      <c r="BK119" s="124"/>
      <c r="BL119" s="124"/>
      <c r="BM119" s="124"/>
    </row>
    <row r="120" spans="2:65" s="1" customFormat="1" ht="18" customHeight="1">
      <c r="B120" s="33"/>
      <c r="D120" s="218" t="s">
        <v>127</v>
      </c>
      <c r="E120" s="217"/>
      <c r="F120" s="217"/>
      <c r="J120" s="87">
        <v>0</v>
      </c>
      <c r="L120" s="123"/>
      <c r="M120" s="124"/>
      <c r="N120" s="125" t="s">
        <v>42</v>
      </c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  <c r="AJ120" s="124"/>
      <c r="AK120" s="124"/>
      <c r="AL120" s="124"/>
      <c r="AM120" s="124"/>
      <c r="AN120" s="124"/>
      <c r="AO120" s="124"/>
      <c r="AP120" s="124"/>
      <c r="AQ120" s="124"/>
      <c r="AR120" s="124"/>
      <c r="AS120" s="124"/>
      <c r="AT120" s="124"/>
      <c r="AU120" s="124"/>
      <c r="AV120" s="124"/>
      <c r="AW120" s="124"/>
      <c r="AX120" s="124"/>
      <c r="AY120" s="126" t="s">
        <v>124</v>
      </c>
      <c r="AZ120" s="124"/>
      <c r="BA120" s="124"/>
      <c r="BB120" s="124"/>
      <c r="BC120" s="124"/>
      <c r="BD120" s="124"/>
      <c r="BE120" s="127">
        <f t="shared" si="0"/>
        <v>0</v>
      </c>
      <c r="BF120" s="127">
        <f t="shared" si="1"/>
        <v>0</v>
      </c>
      <c r="BG120" s="127">
        <f t="shared" si="2"/>
        <v>0</v>
      </c>
      <c r="BH120" s="127">
        <f t="shared" si="3"/>
        <v>0</v>
      </c>
      <c r="BI120" s="127">
        <f t="shared" si="4"/>
        <v>0</v>
      </c>
      <c r="BJ120" s="126" t="s">
        <v>84</v>
      </c>
      <c r="BK120" s="124"/>
      <c r="BL120" s="124"/>
      <c r="BM120" s="124"/>
    </row>
    <row r="121" spans="2:65" s="1" customFormat="1" ht="18" customHeight="1">
      <c r="B121" s="33"/>
      <c r="D121" s="218" t="s">
        <v>128</v>
      </c>
      <c r="E121" s="217"/>
      <c r="F121" s="217"/>
      <c r="J121" s="87">
        <v>0</v>
      </c>
      <c r="L121" s="123"/>
      <c r="M121" s="124"/>
      <c r="N121" s="125" t="s">
        <v>42</v>
      </c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  <c r="AJ121" s="124"/>
      <c r="AK121" s="124"/>
      <c r="AL121" s="124"/>
      <c r="AM121" s="124"/>
      <c r="AN121" s="124"/>
      <c r="AO121" s="124"/>
      <c r="AP121" s="124"/>
      <c r="AQ121" s="124"/>
      <c r="AR121" s="124"/>
      <c r="AS121" s="124"/>
      <c r="AT121" s="124"/>
      <c r="AU121" s="124"/>
      <c r="AV121" s="124"/>
      <c r="AW121" s="124"/>
      <c r="AX121" s="124"/>
      <c r="AY121" s="126" t="s">
        <v>124</v>
      </c>
      <c r="AZ121" s="124"/>
      <c r="BA121" s="124"/>
      <c r="BB121" s="124"/>
      <c r="BC121" s="124"/>
      <c r="BD121" s="124"/>
      <c r="BE121" s="127">
        <f t="shared" si="0"/>
        <v>0</v>
      </c>
      <c r="BF121" s="127">
        <f t="shared" si="1"/>
        <v>0</v>
      </c>
      <c r="BG121" s="127">
        <f t="shared" si="2"/>
        <v>0</v>
      </c>
      <c r="BH121" s="127">
        <f t="shared" si="3"/>
        <v>0</v>
      </c>
      <c r="BI121" s="127">
        <f t="shared" si="4"/>
        <v>0</v>
      </c>
      <c r="BJ121" s="126" t="s">
        <v>84</v>
      </c>
      <c r="BK121" s="124"/>
      <c r="BL121" s="124"/>
      <c r="BM121" s="124"/>
    </row>
    <row r="122" spans="2:65" s="1" customFormat="1" ht="18" customHeight="1">
      <c r="B122" s="33"/>
      <c r="D122" s="86" t="s">
        <v>129</v>
      </c>
      <c r="J122" s="87">
        <f>ROUND(J30*T122,2)</f>
        <v>0</v>
      </c>
      <c r="L122" s="123"/>
      <c r="M122" s="124"/>
      <c r="N122" s="125" t="s">
        <v>42</v>
      </c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  <c r="AJ122" s="124"/>
      <c r="AK122" s="124"/>
      <c r="AL122" s="124"/>
      <c r="AM122" s="124"/>
      <c r="AN122" s="124"/>
      <c r="AO122" s="124"/>
      <c r="AP122" s="124"/>
      <c r="AQ122" s="124"/>
      <c r="AR122" s="124"/>
      <c r="AS122" s="124"/>
      <c r="AT122" s="124"/>
      <c r="AU122" s="124"/>
      <c r="AV122" s="124"/>
      <c r="AW122" s="124"/>
      <c r="AX122" s="124"/>
      <c r="AY122" s="126" t="s">
        <v>130</v>
      </c>
      <c r="AZ122" s="124"/>
      <c r="BA122" s="124"/>
      <c r="BB122" s="124"/>
      <c r="BC122" s="124"/>
      <c r="BD122" s="124"/>
      <c r="BE122" s="127">
        <f t="shared" si="0"/>
        <v>0</v>
      </c>
      <c r="BF122" s="127">
        <f t="shared" si="1"/>
        <v>0</v>
      </c>
      <c r="BG122" s="127">
        <f t="shared" si="2"/>
        <v>0</v>
      </c>
      <c r="BH122" s="127">
        <f t="shared" si="3"/>
        <v>0</v>
      </c>
      <c r="BI122" s="127">
        <f t="shared" si="4"/>
        <v>0</v>
      </c>
      <c r="BJ122" s="126" t="s">
        <v>84</v>
      </c>
      <c r="BK122" s="124"/>
      <c r="BL122" s="124"/>
      <c r="BM122" s="124"/>
    </row>
    <row r="123" spans="2:65" s="1" customFormat="1" ht="11.25">
      <c r="B123" s="33"/>
      <c r="L123" s="33"/>
    </row>
    <row r="124" spans="2:65" s="1" customFormat="1" ht="29.25" customHeight="1">
      <c r="B124" s="33"/>
      <c r="C124" s="95" t="s">
        <v>95</v>
      </c>
      <c r="D124" s="96"/>
      <c r="E124" s="96"/>
      <c r="F124" s="96"/>
      <c r="G124" s="96"/>
      <c r="H124" s="96"/>
      <c r="I124" s="96"/>
      <c r="J124" s="97">
        <f>ROUND(J96+J116,2)</f>
        <v>0</v>
      </c>
      <c r="K124" s="96"/>
      <c r="L124" s="33"/>
    </row>
    <row r="125" spans="2:65" s="1" customFormat="1" ht="6.95" customHeight="1"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33"/>
    </row>
    <row r="129" spans="2:63" s="1" customFormat="1" ht="6.95" customHeight="1"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3"/>
    </row>
    <row r="130" spans="2:63" s="1" customFormat="1" ht="24.95" customHeight="1">
      <c r="B130" s="33"/>
      <c r="C130" s="20" t="s">
        <v>131</v>
      </c>
      <c r="L130" s="33"/>
    </row>
    <row r="131" spans="2:63" s="1" customFormat="1" ht="6.95" customHeight="1">
      <c r="B131" s="33"/>
      <c r="L131" s="33"/>
    </row>
    <row r="132" spans="2:63" s="1" customFormat="1" ht="12" customHeight="1">
      <c r="B132" s="33"/>
      <c r="C132" s="26" t="s">
        <v>16</v>
      </c>
      <c r="L132" s="33"/>
    </row>
    <row r="133" spans="2:63" s="1" customFormat="1" ht="16.5" customHeight="1">
      <c r="B133" s="33"/>
      <c r="E133" s="242" t="str">
        <f>E7</f>
        <v>zasedací místnost</v>
      </c>
      <c r="F133" s="243"/>
      <c r="G133" s="243"/>
      <c r="H133" s="243"/>
      <c r="L133" s="33"/>
    </row>
    <row r="134" spans="2:63" s="1" customFormat="1" ht="12" customHeight="1">
      <c r="B134" s="33"/>
      <c r="C134" s="26" t="s">
        <v>97</v>
      </c>
      <c r="L134" s="33"/>
    </row>
    <row r="135" spans="2:63" s="1" customFormat="1" ht="16.5" customHeight="1">
      <c r="B135" s="33"/>
      <c r="E135" s="198" t="str">
        <f>E9</f>
        <v>2024-01 - zasedací místnost-stavební část</v>
      </c>
      <c r="F135" s="244"/>
      <c r="G135" s="244"/>
      <c r="H135" s="244"/>
      <c r="L135" s="33"/>
    </row>
    <row r="136" spans="2:63" s="1" customFormat="1" ht="6.95" customHeight="1">
      <c r="B136" s="33"/>
      <c r="L136" s="33"/>
    </row>
    <row r="137" spans="2:63" s="1" customFormat="1" ht="12" customHeight="1">
      <c r="B137" s="33"/>
      <c r="C137" s="26" t="s">
        <v>20</v>
      </c>
      <c r="F137" s="24" t="str">
        <f>F12</f>
        <v>Městský úřad Česká Třebová</v>
      </c>
      <c r="I137" s="26" t="s">
        <v>22</v>
      </c>
      <c r="J137" s="53" t="str">
        <f>IF(J12="","",J12)</f>
        <v>18. 1. 2024</v>
      </c>
      <c r="L137" s="33"/>
    </row>
    <row r="138" spans="2:63" s="1" customFormat="1" ht="6.95" customHeight="1">
      <c r="B138" s="33"/>
      <c r="L138" s="33"/>
    </row>
    <row r="139" spans="2:63" s="1" customFormat="1" ht="15.2" customHeight="1">
      <c r="B139" s="33"/>
      <c r="C139" s="26" t="s">
        <v>24</v>
      </c>
      <c r="F139" s="24" t="str">
        <f>E15</f>
        <v>Ing.arch. Lucie Kubínková</v>
      </c>
      <c r="I139" s="26" t="s">
        <v>30</v>
      </c>
      <c r="J139" s="29" t="str">
        <f>E21</f>
        <v xml:space="preserve"> </v>
      </c>
      <c r="L139" s="33"/>
    </row>
    <row r="140" spans="2:63" s="1" customFormat="1" ht="15.2" customHeight="1">
      <c r="B140" s="33"/>
      <c r="C140" s="26" t="s">
        <v>28</v>
      </c>
      <c r="F140" s="24" t="str">
        <f>IF(E18="","",E18)</f>
        <v>Vyplň údaj</v>
      </c>
      <c r="I140" s="26" t="s">
        <v>33</v>
      </c>
      <c r="J140" s="29" t="str">
        <f>E24</f>
        <v xml:space="preserve"> </v>
      </c>
      <c r="L140" s="33"/>
    </row>
    <row r="141" spans="2:63" s="1" customFormat="1" ht="10.35" customHeight="1">
      <c r="B141" s="33"/>
      <c r="L141" s="33"/>
    </row>
    <row r="142" spans="2:63" s="10" customFormat="1" ht="29.25" customHeight="1">
      <c r="B142" s="128"/>
      <c r="C142" s="129" t="s">
        <v>132</v>
      </c>
      <c r="D142" s="130" t="s">
        <v>62</v>
      </c>
      <c r="E142" s="130" t="s">
        <v>58</v>
      </c>
      <c r="F142" s="130" t="s">
        <v>59</v>
      </c>
      <c r="G142" s="130" t="s">
        <v>133</v>
      </c>
      <c r="H142" s="130" t="s">
        <v>134</v>
      </c>
      <c r="I142" s="130" t="s">
        <v>135</v>
      </c>
      <c r="J142" s="131" t="s">
        <v>102</v>
      </c>
      <c r="K142" s="132" t="s">
        <v>136</v>
      </c>
      <c r="L142" s="128"/>
      <c r="M142" s="60" t="s">
        <v>1</v>
      </c>
      <c r="N142" s="61" t="s">
        <v>41</v>
      </c>
      <c r="O142" s="61" t="s">
        <v>137</v>
      </c>
      <c r="P142" s="61" t="s">
        <v>138</v>
      </c>
      <c r="Q142" s="61" t="s">
        <v>139</v>
      </c>
      <c r="R142" s="61" t="s">
        <v>140</v>
      </c>
      <c r="S142" s="61" t="s">
        <v>141</v>
      </c>
      <c r="T142" s="62" t="s">
        <v>142</v>
      </c>
    </row>
    <row r="143" spans="2:63" s="1" customFormat="1" ht="22.9" customHeight="1">
      <c r="B143" s="33"/>
      <c r="C143" s="65" t="s">
        <v>143</v>
      </c>
      <c r="J143" s="133">
        <f>BK143</f>
        <v>0</v>
      </c>
      <c r="L143" s="33"/>
      <c r="M143" s="63"/>
      <c r="N143" s="54"/>
      <c r="O143" s="54"/>
      <c r="P143" s="134">
        <f>P144+P184+P297</f>
        <v>0</v>
      </c>
      <c r="Q143" s="54"/>
      <c r="R143" s="134">
        <f>R144+R184+R297</f>
        <v>14.52394243</v>
      </c>
      <c r="S143" s="54"/>
      <c r="T143" s="135">
        <f>T144+T184+T297</f>
        <v>13.3326546</v>
      </c>
      <c r="AT143" s="16" t="s">
        <v>76</v>
      </c>
      <c r="AU143" s="16" t="s">
        <v>104</v>
      </c>
      <c r="BK143" s="136">
        <f>BK144+BK184+BK297</f>
        <v>0</v>
      </c>
    </row>
    <row r="144" spans="2:63" s="11" customFormat="1" ht="25.9" customHeight="1">
      <c r="B144" s="137"/>
      <c r="D144" s="138" t="s">
        <v>76</v>
      </c>
      <c r="E144" s="139" t="s">
        <v>144</v>
      </c>
      <c r="F144" s="139" t="s">
        <v>145</v>
      </c>
      <c r="I144" s="140"/>
      <c r="J144" s="141">
        <f>BK144</f>
        <v>0</v>
      </c>
      <c r="L144" s="137"/>
      <c r="M144" s="142"/>
      <c r="P144" s="143">
        <f>P145+P161+P167+P182</f>
        <v>0</v>
      </c>
      <c r="R144" s="143">
        <f>R145+R161+R167+R182</f>
        <v>12.14649923</v>
      </c>
      <c r="T144" s="144">
        <f>T145+T161+T167+T182</f>
        <v>7.2449999999999992</v>
      </c>
      <c r="AR144" s="138" t="s">
        <v>84</v>
      </c>
      <c r="AT144" s="145" t="s">
        <v>76</v>
      </c>
      <c r="AU144" s="145" t="s">
        <v>77</v>
      </c>
      <c r="AY144" s="138" t="s">
        <v>146</v>
      </c>
      <c r="BK144" s="146">
        <f>BK145+BK161+BK167+BK182</f>
        <v>0</v>
      </c>
    </row>
    <row r="145" spans="2:65" s="11" customFormat="1" ht="22.9" customHeight="1">
      <c r="B145" s="137"/>
      <c r="D145" s="138" t="s">
        <v>76</v>
      </c>
      <c r="E145" s="147" t="s">
        <v>147</v>
      </c>
      <c r="F145" s="147" t="s">
        <v>148</v>
      </c>
      <c r="I145" s="140"/>
      <c r="J145" s="148">
        <f>BK145</f>
        <v>0</v>
      </c>
      <c r="L145" s="137"/>
      <c r="M145" s="142"/>
      <c r="P145" s="143">
        <f>SUM(P146:P160)</f>
        <v>0</v>
      </c>
      <c r="R145" s="143">
        <f>SUM(R146:R160)</f>
        <v>12.13752923</v>
      </c>
      <c r="T145" s="144">
        <f>SUM(T146:T160)</f>
        <v>0</v>
      </c>
      <c r="AR145" s="138" t="s">
        <v>84</v>
      </c>
      <c r="AT145" s="145" t="s">
        <v>76</v>
      </c>
      <c r="AU145" s="145" t="s">
        <v>84</v>
      </c>
      <c r="AY145" s="138" t="s">
        <v>146</v>
      </c>
      <c r="BK145" s="146">
        <f>SUM(BK146:BK160)</f>
        <v>0</v>
      </c>
    </row>
    <row r="146" spans="2:65" s="1" customFormat="1" ht="24.2" customHeight="1">
      <c r="B146" s="33"/>
      <c r="C146" s="149" t="s">
        <v>84</v>
      </c>
      <c r="D146" s="149" t="s">
        <v>149</v>
      </c>
      <c r="E146" s="150" t="s">
        <v>150</v>
      </c>
      <c r="F146" s="151" t="s">
        <v>151</v>
      </c>
      <c r="G146" s="152" t="s">
        <v>152</v>
      </c>
      <c r="H146" s="153">
        <v>35.799999999999997</v>
      </c>
      <c r="I146" s="154"/>
      <c r="J146" s="155">
        <f>ROUND(I146*H146,2)</f>
        <v>0</v>
      </c>
      <c r="K146" s="156"/>
      <c r="L146" s="33"/>
      <c r="M146" s="157" t="s">
        <v>1</v>
      </c>
      <c r="N146" s="122" t="s">
        <v>42</v>
      </c>
      <c r="P146" s="158">
        <f>O146*H146</f>
        <v>0</v>
      </c>
      <c r="Q146" s="158">
        <v>1.54E-2</v>
      </c>
      <c r="R146" s="158">
        <f>Q146*H146</f>
        <v>0.55131999999999992</v>
      </c>
      <c r="S146" s="158">
        <v>0</v>
      </c>
      <c r="T146" s="159">
        <f>S146*H146</f>
        <v>0</v>
      </c>
      <c r="AR146" s="160" t="s">
        <v>153</v>
      </c>
      <c r="AT146" s="160" t="s">
        <v>149</v>
      </c>
      <c r="AU146" s="160" t="s">
        <v>86</v>
      </c>
      <c r="AY146" s="16" t="s">
        <v>146</v>
      </c>
      <c r="BE146" s="91">
        <f>IF(N146="základní",J146,0)</f>
        <v>0</v>
      </c>
      <c r="BF146" s="91">
        <f>IF(N146="snížená",J146,0)</f>
        <v>0</v>
      </c>
      <c r="BG146" s="91">
        <f>IF(N146="zákl. přenesená",J146,0)</f>
        <v>0</v>
      </c>
      <c r="BH146" s="91">
        <f>IF(N146="sníž. přenesená",J146,0)</f>
        <v>0</v>
      </c>
      <c r="BI146" s="91">
        <f>IF(N146="nulová",J146,0)</f>
        <v>0</v>
      </c>
      <c r="BJ146" s="16" t="s">
        <v>84</v>
      </c>
      <c r="BK146" s="91">
        <f>ROUND(I146*H146,2)</f>
        <v>0</v>
      </c>
      <c r="BL146" s="16" t="s">
        <v>153</v>
      </c>
      <c r="BM146" s="160" t="s">
        <v>154</v>
      </c>
    </row>
    <row r="147" spans="2:65" s="12" customFormat="1" ht="11.25">
      <c r="B147" s="161"/>
      <c r="D147" s="162" t="s">
        <v>155</v>
      </c>
      <c r="E147" s="163" t="s">
        <v>1</v>
      </c>
      <c r="F147" s="164" t="s">
        <v>156</v>
      </c>
      <c r="H147" s="165">
        <v>35.799999999999997</v>
      </c>
      <c r="I147" s="166"/>
      <c r="L147" s="161"/>
      <c r="M147" s="167"/>
      <c r="T147" s="168"/>
      <c r="AT147" s="163" t="s">
        <v>155</v>
      </c>
      <c r="AU147" s="163" t="s">
        <v>86</v>
      </c>
      <c r="AV147" s="12" t="s">
        <v>86</v>
      </c>
      <c r="AW147" s="12" t="s">
        <v>32</v>
      </c>
      <c r="AX147" s="12" t="s">
        <v>84</v>
      </c>
      <c r="AY147" s="163" t="s">
        <v>146</v>
      </c>
    </row>
    <row r="148" spans="2:65" s="1" customFormat="1" ht="37.9" customHeight="1">
      <c r="B148" s="33"/>
      <c r="C148" s="149" t="s">
        <v>86</v>
      </c>
      <c r="D148" s="149" t="s">
        <v>149</v>
      </c>
      <c r="E148" s="150" t="s">
        <v>157</v>
      </c>
      <c r="F148" s="151" t="s">
        <v>158</v>
      </c>
      <c r="G148" s="152" t="s">
        <v>152</v>
      </c>
      <c r="H148" s="153">
        <v>102.6</v>
      </c>
      <c r="I148" s="154"/>
      <c r="J148" s="155">
        <f>ROUND(I148*H148,2)</f>
        <v>0</v>
      </c>
      <c r="K148" s="156"/>
      <c r="L148" s="33"/>
      <c r="M148" s="157" t="s">
        <v>1</v>
      </c>
      <c r="N148" s="122" t="s">
        <v>42</v>
      </c>
      <c r="P148" s="158">
        <f>O148*H148</f>
        <v>0</v>
      </c>
      <c r="Q148" s="158">
        <v>3.0300000000000001E-2</v>
      </c>
      <c r="R148" s="158">
        <f>Q148*H148</f>
        <v>3.1087799999999999</v>
      </c>
      <c r="S148" s="158">
        <v>0</v>
      </c>
      <c r="T148" s="159">
        <f>S148*H148</f>
        <v>0</v>
      </c>
      <c r="AR148" s="160" t="s">
        <v>153</v>
      </c>
      <c r="AT148" s="160" t="s">
        <v>149</v>
      </c>
      <c r="AU148" s="160" t="s">
        <v>86</v>
      </c>
      <c r="AY148" s="16" t="s">
        <v>146</v>
      </c>
      <c r="BE148" s="91">
        <f>IF(N148="základní",J148,0)</f>
        <v>0</v>
      </c>
      <c r="BF148" s="91">
        <f>IF(N148="snížená",J148,0)</f>
        <v>0</v>
      </c>
      <c r="BG148" s="91">
        <f>IF(N148="zákl. přenesená",J148,0)</f>
        <v>0</v>
      </c>
      <c r="BH148" s="91">
        <f>IF(N148="sníž. přenesená",J148,0)</f>
        <v>0</v>
      </c>
      <c r="BI148" s="91">
        <f>IF(N148="nulová",J148,0)</f>
        <v>0</v>
      </c>
      <c r="BJ148" s="16" t="s">
        <v>84</v>
      </c>
      <c r="BK148" s="91">
        <f>ROUND(I148*H148,2)</f>
        <v>0</v>
      </c>
      <c r="BL148" s="16" t="s">
        <v>153</v>
      </c>
      <c r="BM148" s="160" t="s">
        <v>159</v>
      </c>
    </row>
    <row r="149" spans="2:65" s="12" customFormat="1" ht="11.25">
      <c r="B149" s="161"/>
      <c r="D149" s="162" t="s">
        <v>155</v>
      </c>
      <c r="E149" s="163" t="s">
        <v>1</v>
      </c>
      <c r="F149" s="164" t="s">
        <v>160</v>
      </c>
      <c r="H149" s="165">
        <v>102.6</v>
      </c>
      <c r="I149" s="166"/>
      <c r="L149" s="161"/>
      <c r="M149" s="167"/>
      <c r="T149" s="168"/>
      <c r="AT149" s="163" t="s">
        <v>155</v>
      </c>
      <c r="AU149" s="163" t="s">
        <v>86</v>
      </c>
      <c r="AV149" s="12" t="s">
        <v>86</v>
      </c>
      <c r="AW149" s="12" t="s">
        <v>32</v>
      </c>
      <c r="AX149" s="12" t="s">
        <v>84</v>
      </c>
      <c r="AY149" s="163" t="s">
        <v>146</v>
      </c>
    </row>
    <row r="150" spans="2:65" s="1" customFormat="1" ht="24.2" customHeight="1">
      <c r="B150" s="33"/>
      <c r="C150" s="149" t="s">
        <v>161</v>
      </c>
      <c r="D150" s="149" t="s">
        <v>149</v>
      </c>
      <c r="E150" s="150" t="s">
        <v>162</v>
      </c>
      <c r="F150" s="151" t="s">
        <v>163</v>
      </c>
      <c r="G150" s="152" t="s">
        <v>164</v>
      </c>
      <c r="H150" s="153">
        <v>99.82</v>
      </c>
      <c r="I150" s="154"/>
      <c r="J150" s="155">
        <f>ROUND(I150*H150,2)</f>
        <v>0</v>
      </c>
      <c r="K150" s="156"/>
      <c r="L150" s="33"/>
      <c r="M150" s="157" t="s">
        <v>1</v>
      </c>
      <c r="N150" s="122" t="s">
        <v>42</v>
      </c>
      <c r="P150" s="158">
        <f>O150*H150</f>
        <v>0</v>
      </c>
      <c r="Q150" s="158">
        <v>4.3099999999999996E-3</v>
      </c>
      <c r="R150" s="158">
        <f>Q150*H150</f>
        <v>0.43022419999999995</v>
      </c>
      <c r="S150" s="158">
        <v>0</v>
      </c>
      <c r="T150" s="159">
        <f>S150*H150</f>
        <v>0</v>
      </c>
      <c r="AR150" s="160" t="s">
        <v>153</v>
      </c>
      <c r="AT150" s="160" t="s">
        <v>149</v>
      </c>
      <c r="AU150" s="160" t="s">
        <v>86</v>
      </c>
      <c r="AY150" s="16" t="s">
        <v>146</v>
      </c>
      <c r="BE150" s="91">
        <f>IF(N150="základní",J150,0)</f>
        <v>0</v>
      </c>
      <c r="BF150" s="91">
        <f>IF(N150="snížená",J150,0)</f>
        <v>0</v>
      </c>
      <c r="BG150" s="91">
        <f>IF(N150="zákl. přenesená",J150,0)</f>
        <v>0</v>
      </c>
      <c r="BH150" s="91">
        <f>IF(N150="sníž. přenesená",J150,0)</f>
        <v>0</v>
      </c>
      <c r="BI150" s="91">
        <f>IF(N150="nulová",J150,0)</f>
        <v>0</v>
      </c>
      <c r="BJ150" s="16" t="s">
        <v>84</v>
      </c>
      <c r="BK150" s="91">
        <f>ROUND(I150*H150,2)</f>
        <v>0</v>
      </c>
      <c r="BL150" s="16" t="s">
        <v>153</v>
      </c>
      <c r="BM150" s="160" t="s">
        <v>165</v>
      </c>
    </row>
    <row r="151" spans="2:65" s="12" customFormat="1" ht="11.25">
      <c r="B151" s="161"/>
      <c r="D151" s="162" t="s">
        <v>155</v>
      </c>
      <c r="E151" s="163" t="s">
        <v>1</v>
      </c>
      <c r="F151" s="164" t="s">
        <v>166</v>
      </c>
      <c r="H151" s="165">
        <v>58.2</v>
      </c>
      <c r="I151" s="166"/>
      <c r="L151" s="161"/>
      <c r="M151" s="167"/>
      <c r="T151" s="168"/>
      <c r="AT151" s="163" t="s">
        <v>155</v>
      </c>
      <c r="AU151" s="163" t="s">
        <v>86</v>
      </c>
      <c r="AV151" s="12" t="s">
        <v>86</v>
      </c>
      <c r="AW151" s="12" t="s">
        <v>32</v>
      </c>
      <c r="AX151" s="12" t="s">
        <v>77</v>
      </c>
      <c r="AY151" s="163" t="s">
        <v>146</v>
      </c>
    </row>
    <row r="152" spans="2:65" s="12" customFormat="1" ht="22.5">
      <c r="B152" s="161"/>
      <c r="D152" s="162" t="s">
        <v>155</v>
      </c>
      <c r="E152" s="163" t="s">
        <v>1</v>
      </c>
      <c r="F152" s="164" t="s">
        <v>167</v>
      </c>
      <c r="H152" s="165">
        <v>41.62</v>
      </c>
      <c r="I152" s="166"/>
      <c r="L152" s="161"/>
      <c r="M152" s="167"/>
      <c r="T152" s="168"/>
      <c r="AT152" s="163" t="s">
        <v>155</v>
      </c>
      <c r="AU152" s="163" t="s">
        <v>86</v>
      </c>
      <c r="AV152" s="12" t="s">
        <v>86</v>
      </c>
      <c r="AW152" s="12" t="s">
        <v>32</v>
      </c>
      <c r="AX152" s="12" t="s">
        <v>77</v>
      </c>
      <c r="AY152" s="163" t="s">
        <v>146</v>
      </c>
    </row>
    <row r="153" spans="2:65" s="13" customFormat="1" ht="11.25">
      <c r="B153" s="169"/>
      <c r="D153" s="162" t="s">
        <v>155</v>
      </c>
      <c r="E153" s="170" t="s">
        <v>1</v>
      </c>
      <c r="F153" s="171" t="s">
        <v>168</v>
      </c>
      <c r="H153" s="172">
        <v>99.82</v>
      </c>
      <c r="I153" s="173"/>
      <c r="L153" s="169"/>
      <c r="M153" s="174"/>
      <c r="T153" s="175"/>
      <c r="AT153" s="170" t="s">
        <v>155</v>
      </c>
      <c r="AU153" s="170" t="s">
        <v>86</v>
      </c>
      <c r="AV153" s="13" t="s">
        <v>153</v>
      </c>
      <c r="AW153" s="13" t="s">
        <v>32</v>
      </c>
      <c r="AX153" s="13" t="s">
        <v>84</v>
      </c>
      <c r="AY153" s="170" t="s">
        <v>146</v>
      </c>
    </row>
    <row r="154" spans="2:65" s="1" customFormat="1" ht="33" customHeight="1">
      <c r="B154" s="33"/>
      <c r="C154" s="149" t="s">
        <v>153</v>
      </c>
      <c r="D154" s="149" t="s">
        <v>149</v>
      </c>
      <c r="E154" s="150" t="s">
        <v>169</v>
      </c>
      <c r="F154" s="151" t="s">
        <v>170</v>
      </c>
      <c r="G154" s="152" t="s">
        <v>171</v>
      </c>
      <c r="H154" s="153">
        <v>3.5</v>
      </c>
      <c r="I154" s="154"/>
      <c r="J154" s="155">
        <f>ROUND(I154*H154,2)</f>
        <v>0</v>
      </c>
      <c r="K154" s="156"/>
      <c r="L154" s="33"/>
      <c r="M154" s="157" t="s">
        <v>1</v>
      </c>
      <c r="N154" s="122" t="s">
        <v>42</v>
      </c>
      <c r="P154" s="158">
        <f>O154*H154</f>
        <v>0</v>
      </c>
      <c r="Q154" s="158">
        <v>0.92700000000000005</v>
      </c>
      <c r="R154" s="158">
        <f>Q154*H154</f>
        <v>3.2445000000000004</v>
      </c>
      <c r="S154" s="158">
        <v>0</v>
      </c>
      <c r="T154" s="159">
        <f>S154*H154</f>
        <v>0</v>
      </c>
      <c r="AR154" s="160" t="s">
        <v>153</v>
      </c>
      <c r="AT154" s="160" t="s">
        <v>149</v>
      </c>
      <c r="AU154" s="160" t="s">
        <v>86</v>
      </c>
      <c r="AY154" s="16" t="s">
        <v>146</v>
      </c>
      <c r="BE154" s="91">
        <f>IF(N154="základní",J154,0)</f>
        <v>0</v>
      </c>
      <c r="BF154" s="91">
        <f>IF(N154="snížená",J154,0)</f>
        <v>0</v>
      </c>
      <c r="BG154" s="91">
        <f>IF(N154="zákl. přenesená",J154,0)</f>
        <v>0</v>
      </c>
      <c r="BH154" s="91">
        <f>IF(N154="sníž. přenesená",J154,0)</f>
        <v>0</v>
      </c>
      <c r="BI154" s="91">
        <f>IF(N154="nulová",J154,0)</f>
        <v>0</v>
      </c>
      <c r="BJ154" s="16" t="s">
        <v>84</v>
      </c>
      <c r="BK154" s="91">
        <f>ROUND(I154*H154,2)</f>
        <v>0</v>
      </c>
      <c r="BL154" s="16" t="s">
        <v>153</v>
      </c>
      <c r="BM154" s="160" t="s">
        <v>172</v>
      </c>
    </row>
    <row r="155" spans="2:65" s="12" customFormat="1" ht="11.25">
      <c r="B155" s="161"/>
      <c r="D155" s="162" t="s">
        <v>155</v>
      </c>
      <c r="E155" s="163" t="s">
        <v>1</v>
      </c>
      <c r="F155" s="164" t="s">
        <v>173</v>
      </c>
      <c r="H155" s="165">
        <v>3.5</v>
      </c>
      <c r="I155" s="166"/>
      <c r="L155" s="161"/>
      <c r="M155" s="167"/>
      <c r="T155" s="168"/>
      <c r="AT155" s="163" t="s">
        <v>155</v>
      </c>
      <c r="AU155" s="163" t="s">
        <v>86</v>
      </c>
      <c r="AV155" s="12" t="s">
        <v>86</v>
      </c>
      <c r="AW155" s="12" t="s">
        <v>32</v>
      </c>
      <c r="AX155" s="12" t="s">
        <v>84</v>
      </c>
      <c r="AY155" s="163" t="s">
        <v>146</v>
      </c>
    </row>
    <row r="156" spans="2:65" s="1" customFormat="1" ht="16.5" customHeight="1">
      <c r="B156" s="33"/>
      <c r="C156" s="149" t="s">
        <v>174</v>
      </c>
      <c r="D156" s="149" t="s">
        <v>149</v>
      </c>
      <c r="E156" s="150" t="s">
        <v>175</v>
      </c>
      <c r="F156" s="151" t="s">
        <v>176</v>
      </c>
      <c r="G156" s="152" t="s">
        <v>177</v>
      </c>
      <c r="H156" s="153">
        <v>0.13900000000000001</v>
      </c>
      <c r="I156" s="154"/>
      <c r="J156" s="155">
        <f>ROUND(I156*H156,2)</f>
        <v>0</v>
      </c>
      <c r="K156" s="156"/>
      <c r="L156" s="33"/>
      <c r="M156" s="157" t="s">
        <v>1</v>
      </c>
      <c r="N156" s="122" t="s">
        <v>42</v>
      </c>
      <c r="P156" s="158">
        <f>O156*H156</f>
        <v>0</v>
      </c>
      <c r="Q156" s="158">
        <v>1.06277</v>
      </c>
      <c r="R156" s="158">
        <f>Q156*H156</f>
        <v>0.14772503000000001</v>
      </c>
      <c r="S156" s="158">
        <v>0</v>
      </c>
      <c r="T156" s="159">
        <f>S156*H156</f>
        <v>0</v>
      </c>
      <c r="AR156" s="160" t="s">
        <v>153</v>
      </c>
      <c r="AT156" s="160" t="s">
        <v>149</v>
      </c>
      <c r="AU156" s="160" t="s">
        <v>86</v>
      </c>
      <c r="AY156" s="16" t="s">
        <v>146</v>
      </c>
      <c r="BE156" s="91">
        <f>IF(N156="základní",J156,0)</f>
        <v>0</v>
      </c>
      <c r="BF156" s="91">
        <f>IF(N156="snížená",J156,0)</f>
        <v>0</v>
      </c>
      <c r="BG156" s="91">
        <f>IF(N156="zákl. přenesená",J156,0)</f>
        <v>0</v>
      </c>
      <c r="BH156" s="91">
        <f>IF(N156="sníž. přenesená",J156,0)</f>
        <v>0</v>
      </c>
      <c r="BI156" s="91">
        <f>IF(N156="nulová",J156,0)</f>
        <v>0</v>
      </c>
      <c r="BJ156" s="16" t="s">
        <v>84</v>
      </c>
      <c r="BK156" s="91">
        <f>ROUND(I156*H156,2)</f>
        <v>0</v>
      </c>
      <c r="BL156" s="16" t="s">
        <v>153</v>
      </c>
      <c r="BM156" s="160" t="s">
        <v>178</v>
      </c>
    </row>
    <row r="157" spans="2:65" s="12" customFormat="1" ht="11.25">
      <c r="B157" s="161"/>
      <c r="D157" s="162" t="s">
        <v>155</v>
      </c>
      <c r="E157" s="163" t="s">
        <v>1</v>
      </c>
      <c r="F157" s="164" t="s">
        <v>179</v>
      </c>
      <c r="H157" s="165">
        <v>0.13900000000000001</v>
      </c>
      <c r="I157" s="166"/>
      <c r="L157" s="161"/>
      <c r="M157" s="167"/>
      <c r="T157" s="168"/>
      <c r="AT157" s="163" t="s">
        <v>155</v>
      </c>
      <c r="AU157" s="163" t="s">
        <v>86</v>
      </c>
      <c r="AV157" s="12" t="s">
        <v>86</v>
      </c>
      <c r="AW157" s="12" t="s">
        <v>32</v>
      </c>
      <c r="AX157" s="12" t="s">
        <v>84</v>
      </c>
      <c r="AY157" s="163" t="s">
        <v>146</v>
      </c>
    </row>
    <row r="158" spans="2:65" s="1" customFormat="1" ht="24.2" customHeight="1">
      <c r="B158" s="33"/>
      <c r="C158" s="149" t="s">
        <v>147</v>
      </c>
      <c r="D158" s="149" t="s">
        <v>149</v>
      </c>
      <c r="E158" s="150" t="s">
        <v>180</v>
      </c>
      <c r="F158" s="151" t="s">
        <v>181</v>
      </c>
      <c r="G158" s="152" t="s">
        <v>152</v>
      </c>
      <c r="H158" s="153">
        <v>69</v>
      </c>
      <c r="I158" s="154"/>
      <c r="J158" s="155">
        <f>ROUND(I158*H158,2)</f>
        <v>0</v>
      </c>
      <c r="K158" s="156"/>
      <c r="L158" s="33"/>
      <c r="M158" s="157" t="s">
        <v>1</v>
      </c>
      <c r="N158" s="122" t="s">
        <v>42</v>
      </c>
      <c r="P158" s="158">
        <f>O158*H158</f>
        <v>0</v>
      </c>
      <c r="Q158" s="158">
        <v>6.7320000000000005E-2</v>
      </c>
      <c r="R158" s="158">
        <f>Q158*H158</f>
        <v>4.6450800000000001</v>
      </c>
      <c r="S158" s="158">
        <v>0</v>
      </c>
      <c r="T158" s="159">
        <f>S158*H158</f>
        <v>0</v>
      </c>
      <c r="AR158" s="160" t="s">
        <v>153</v>
      </c>
      <c r="AT158" s="160" t="s">
        <v>149</v>
      </c>
      <c r="AU158" s="160" t="s">
        <v>86</v>
      </c>
      <c r="AY158" s="16" t="s">
        <v>146</v>
      </c>
      <c r="BE158" s="91">
        <f>IF(N158="základní",J158,0)</f>
        <v>0</v>
      </c>
      <c r="BF158" s="91">
        <f>IF(N158="snížená",J158,0)</f>
        <v>0</v>
      </c>
      <c r="BG158" s="91">
        <f>IF(N158="zákl. přenesená",J158,0)</f>
        <v>0</v>
      </c>
      <c r="BH158" s="91">
        <f>IF(N158="sníž. přenesená",J158,0)</f>
        <v>0</v>
      </c>
      <c r="BI158" s="91">
        <f>IF(N158="nulová",J158,0)</f>
        <v>0</v>
      </c>
      <c r="BJ158" s="16" t="s">
        <v>84</v>
      </c>
      <c r="BK158" s="91">
        <f>ROUND(I158*H158,2)</f>
        <v>0</v>
      </c>
      <c r="BL158" s="16" t="s">
        <v>153</v>
      </c>
      <c r="BM158" s="160" t="s">
        <v>182</v>
      </c>
    </row>
    <row r="159" spans="2:65" s="1" customFormat="1" ht="16.5" customHeight="1">
      <c r="B159" s="33"/>
      <c r="C159" s="149" t="s">
        <v>183</v>
      </c>
      <c r="D159" s="149" t="s">
        <v>149</v>
      </c>
      <c r="E159" s="150" t="s">
        <v>184</v>
      </c>
      <c r="F159" s="151" t="s">
        <v>185</v>
      </c>
      <c r="G159" s="152" t="s">
        <v>152</v>
      </c>
      <c r="H159" s="153">
        <v>70</v>
      </c>
      <c r="I159" s="154"/>
      <c r="J159" s="155">
        <f>ROUND(I159*H159,2)</f>
        <v>0</v>
      </c>
      <c r="K159" s="156"/>
      <c r="L159" s="33"/>
      <c r="M159" s="157" t="s">
        <v>1</v>
      </c>
      <c r="N159" s="122" t="s">
        <v>42</v>
      </c>
      <c r="P159" s="158">
        <f>O159*H159</f>
        <v>0</v>
      </c>
      <c r="Q159" s="158">
        <v>1.2999999999999999E-4</v>
      </c>
      <c r="R159" s="158">
        <f>Q159*H159</f>
        <v>9.0999999999999987E-3</v>
      </c>
      <c r="S159" s="158">
        <v>0</v>
      </c>
      <c r="T159" s="159">
        <f>S159*H159</f>
        <v>0</v>
      </c>
      <c r="AR159" s="160" t="s">
        <v>153</v>
      </c>
      <c r="AT159" s="160" t="s">
        <v>149</v>
      </c>
      <c r="AU159" s="160" t="s">
        <v>86</v>
      </c>
      <c r="AY159" s="16" t="s">
        <v>146</v>
      </c>
      <c r="BE159" s="91">
        <f>IF(N159="základní",J159,0)</f>
        <v>0</v>
      </c>
      <c r="BF159" s="91">
        <f>IF(N159="snížená",J159,0)</f>
        <v>0</v>
      </c>
      <c r="BG159" s="91">
        <f>IF(N159="zákl. přenesená",J159,0)</f>
        <v>0</v>
      </c>
      <c r="BH159" s="91">
        <f>IF(N159="sníž. přenesená",J159,0)</f>
        <v>0</v>
      </c>
      <c r="BI159" s="91">
        <f>IF(N159="nulová",J159,0)</f>
        <v>0</v>
      </c>
      <c r="BJ159" s="16" t="s">
        <v>84</v>
      </c>
      <c r="BK159" s="91">
        <f>ROUND(I159*H159,2)</f>
        <v>0</v>
      </c>
      <c r="BL159" s="16" t="s">
        <v>153</v>
      </c>
      <c r="BM159" s="160" t="s">
        <v>186</v>
      </c>
    </row>
    <row r="160" spans="2:65" s="1" customFormat="1" ht="24.2" customHeight="1">
      <c r="B160" s="33"/>
      <c r="C160" s="149" t="s">
        <v>187</v>
      </c>
      <c r="D160" s="149" t="s">
        <v>149</v>
      </c>
      <c r="E160" s="150" t="s">
        <v>188</v>
      </c>
      <c r="F160" s="151" t="s">
        <v>189</v>
      </c>
      <c r="G160" s="152" t="s">
        <v>164</v>
      </c>
      <c r="H160" s="153">
        <v>40</v>
      </c>
      <c r="I160" s="154"/>
      <c r="J160" s="155">
        <f>ROUND(I160*H160,2)</f>
        <v>0</v>
      </c>
      <c r="K160" s="156"/>
      <c r="L160" s="33"/>
      <c r="M160" s="157" t="s">
        <v>1</v>
      </c>
      <c r="N160" s="122" t="s">
        <v>42</v>
      </c>
      <c r="P160" s="158">
        <f>O160*H160</f>
        <v>0</v>
      </c>
      <c r="Q160" s="158">
        <v>2.0000000000000002E-5</v>
      </c>
      <c r="R160" s="158">
        <f>Q160*H160</f>
        <v>8.0000000000000004E-4</v>
      </c>
      <c r="S160" s="158">
        <v>0</v>
      </c>
      <c r="T160" s="159">
        <f>S160*H160</f>
        <v>0</v>
      </c>
      <c r="AR160" s="160" t="s">
        <v>153</v>
      </c>
      <c r="AT160" s="160" t="s">
        <v>149</v>
      </c>
      <c r="AU160" s="160" t="s">
        <v>86</v>
      </c>
      <c r="AY160" s="16" t="s">
        <v>146</v>
      </c>
      <c r="BE160" s="91">
        <f>IF(N160="základní",J160,0)</f>
        <v>0</v>
      </c>
      <c r="BF160" s="91">
        <f>IF(N160="snížená",J160,0)</f>
        <v>0</v>
      </c>
      <c r="BG160" s="91">
        <f>IF(N160="zákl. přenesená",J160,0)</f>
        <v>0</v>
      </c>
      <c r="BH160" s="91">
        <f>IF(N160="sníž. přenesená",J160,0)</f>
        <v>0</v>
      </c>
      <c r="BI160" s="91">
        <f>IF(N160="nulová",J160,0)</f>
        <v>0</v>
      </c>
      <c r="BJ160" s="16" t="s">
        <v>84</v>
      </c>
      <c r="BK160" s="91">
        <f>ROUND(I160*H160,2)</f>
        <v>0</v>
      </c>
      <c r="BL160" s="16" t="s">
        <v>153</v>
      </c>
      <c r="BM160" s="160" t="s">
        <v>190</v>
      </c>
    </row>
    <row r="161" spans="2:65" s="11" customFormat="1" ht="22.9" customHeight="1">
      <c r="B161" s="137"/>
      <c r="D161" s="138" t="s">
        <v>76</v>
      </c>
      <c r="E161" s="147" t="s">
        <v>191</v>
      </c>
      <c r="F161" s="147" t="s">
        <v>192</v>
      </c>
      <c r="I161" s="140"/>
      <c r="J161" s="148">
        <f>BK161</f>
        <v>0</v>
      </c>
      <c r="L161" s="137"/>
      <c r="M161" s="142"/>
      <c r="P161" s="143">
        <f>SUM(P162:P166)</f>
        <v>0</v>
      </c>
      <c r="R161" s="143">
        <f>SUM(R162:R166)</f>
        <v>8.9699999999999988E-3</v>
      </c>
      <c r="T161" s="144">
        <f>SUM(T162:T166)</f>
        <v>7.2449999999999992</v>
      </c>
      <c r="AR161" s="138" t="s">
        <v>84</v>
      </c>
      <c r="AT161" s="145" t="s">
        <v>76</v>
      </c>
      <c r="AU161" s="145" t="s">
        <v>84</v>
      </c>
      <c r="AY161" s="138" t="s">
        <v>146</v>
      </c>
      <c r="BK161" s="146">
        <f>SUM(BK162:BK166)</f>
        <v>0</v>
      </c>
    </row>
    <row r="162" spans="2:65" s="1" customFormat="1" ht="37.9" customHeight="1">
      <c r="B162" s="33"/>
      <c r="C162" s="149" t="s">
        <v>191</v>
      </c>
      <c r="D162" s="149" t="s">
        <v>149</v>
      </c>
      <c r="E162" s="150" t="s">
        <v>193</v>
      </c>
      <c r="F162" s="151" t="s">
        <v>194</v>
      </c>
      <c r="G162" s="152" t="s">
        <v>152</v>
      </c>
      <c r="H162" s="153">
        <v>69</v>
      </c>
      <c r="I162" s="154"/>
      <c r="J162" s="155">
        <f>ROUND(I162*H162,2)</f>
        <v>0</v>
      </c>
      <c r="K162" s="156"/>
      <c r="L162" s="33"/>
      <c r="M162" s="157" t="s">
        <v>1</v>
      </c>
      <c r="N162" s="122" t="s">
        <v>42</v>
      </c>
      <c r="P162" s="158">
        <f>O162*H162</f>
        <v>0</v>
      </c>
      <c r="Q162" s="158">
        <v>1.2999999999999999E-4</v>
      </c>
      <c r="R162" s="158">
        <f>Q162*H162</f>
        <v>8.9699999999999988E-3</v>
      </c>
      <c r="S162" s="158">
        <v>0</v>
      </c>
      <c r="T162" s="159">
        <f>S162*H162</f>
        <v>0</v>
      </c>
      <c r="AR162" s="160" t="s">
        <v>153</v>
      </c>
      <c r="AT162" s="160" t="s">
        <v>149</v>
      </c>
      <c r="AU162" s="160" t="s">
        <v>86</v>
      </c>
      <c r="AY162" s="16" t="s">
        <v>146</v>
      </c>
      <c r="BE162" s="91">
        <f>IF(N162="základní",J162,0)</f>
        <v>0</v>
      </c>
      <c r="BF162" s="91">
        <f>IF(N162="snížená",J162,0)</f>
        <v>0</v>
      </c>
      <c r="BG162" s="91">
        <f>IF(N162="zákl. přenesená",J162,0)</f>
        <v>0</v>
      </c>
      <c r="BH162" s="91">
        <f>IF(N162="sníž. přenesená",J162,0)</f>
        <v>0</v>
      </c>
      <c r="BI162" s="91">
        <f>IF(N162="nulová",J162,0)</f>
        <v>0</v>
      </c>
      <c r="BJ162" s="16" t="s">
        <v>84</v>
      </c>
      <c r="BK162" s="91">
        <f>ROUND(I162*H162,2)</f>
        <v>0</v>
      </c>
      <c r="BL162" s="16" t="s">
        <v>153</v>
      </c>
      <c r="BM162" s="160" t="s">
        <v>195</v>
      </c>
    </row>
    <row r="163" spans="2:65" s="12" customFormat="1" ht="11.25">
      <c r="B163" s="161"/>
      <c r="D163" s="162" t="s">
        <v>155</v>
      </c>
      <c r="E163" s="163" t="s">
        <v>1</v>
      </c>
      <c r="F163" s="164" t="s">
        <v>196</v>
      </c>
      <c r="H163" s="165">
        <v>69</v>
      </c>
      <c r="I163" s="166"/>
      <c r="L163" s="161"/>
      <c r="M163" s="167"/>
      <c r="T163" s="168"/>
      <c r="AT163" s="163" t="s">
        <v>155</v>
      </c>
      <c r="AU163" s="163" t="s">
        <v>86</v>
      </c>
      <c r="AV163" s="12" t="s">
        <v>86</v>
      </c>
      <c r="AW163" s="12" t="s">
        <v>32</v>
      </c>
      <c r="AX163" s="12" t="s">
        <v>84</v>
      </c>
      <c r="AY163" s="163" t="s">
        <v>146</v>
      </c>
    </row>
    <row r="164" spans="2:65" s="1" customFormat="1" ht="16.5" customHeight="1">
      <c r="B164" s="33"/>
      <c r="C164" s="149" t="s">
        <v>197</v>
      </c>
      <c r="D164" s="149" t="s">
        <v>149</v>
      </c>
      <c r="E164" s="150" t="s">
        <v>198</v>
      </c>
      <c r="F164" s="151" t="s">
        <v>199</v>
      </c>
      <c r="G164" s="152" t="s">
        <v>152</v>
      </c>
      <c r="H164" s="153">
        <v>69</v>
      </c>
      <c r="I164" s="154"/>
      <c r="J164" s="155">
        <f>ROUND(I164*H164,2)</f>
        <v>0</v>
      </c>
      <c r="K164" s="156"/>
      <c r="L164" s="33"/>
      <c r="M164" s="157" t="s">
        <v>1</v>
      </c>
      <c r="N164" s="122" t="s">
        <v>42</v>
      </c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AR164" s="160" t="s">
        <v>153</v>
      </c>
      <c r="AT164" s="160" t="s">
        <v>149</v>
      </c>
      <c r="AU164" s="160" t="s">
        <v>86</v>
      </c>
      <c r="AY164" s="16" t="s">
        <v>146</v>
      </c>
      <c r="BE164" s="91">
        <f>IF(N164="základní",J164,0)</f>
        <v>0</v>
      </c>
      <c r="BF164" s="91">
        <f>IF(N164="snížená",J164,0)</f>
        <v>0</v>
      </c>
      <c r="BG164" s="91">
        <f>IF(N164="zákl. přenesená",J164,0)</f>
        <v>0</v>
      </c>
      <c r="BH164" s="91">
        <f>IF(N164="sníž. přenesená",J164,0)</f>
        <v>0</v>
      </c>
      <c r="BI164" s="91">
        <f>IF(N164="nulová",J164,0)</f>
        <v>0</v>
      </c>
      <c r="BJ164" s="16" t="s">
        <v>84</v>
      </c>
      <c r="BK164" s="91">
        <f>ROUND(I164*H164,2)</f>
        <v>0</v>
      </c>
      <c r="BL164" s="16" t="s">
        <v>153</v>
      </c>
      <c r="BM164" s="160" t="s">
        <v>200</v>
      </c>
    </row>
    <row r="165" spans="2:65" s="1" customFormat="1" ht="24.2" customHeight="1">
      <c r="B165" s="33"/>
      <c r="C165" s="149" t="s">
        <v>201</v>
      </c>
      <c r="D165" s="149" t="s">
        <v>149</v>
      </c>
      <c r="E165" s="150" t="s">
        <v>202</v>
      </c>
      <c r="F165" s="151" t="s">
        <v>203</v>
      </c>
      <c r="G165" s="152" t="s">
        <v>171</v>
      </c>
      <c r="H165" s="153">
        <v>5.1749999999999998</v>
      </c>
      <c r="I165" s="154"/>
      <c r="J165" s="155">
        <f>ROUND(I165*H165,2)</f>
        <v>0</v>
      </c>
      <c r="K165" s="156"/>
      <c r="L165" s="33"/>
      <c r="M165" s="157" t="s">
        <v>1</v>
      </c>
      <c r="N165" s="122" t="s">
        <v>42</v>
      </c>
      <c r="P165" s="158">
        <f>O165*H165</f>
        <v>0</v>
      </c>
      <c r="Q165" s="158">
        <v>0</v>
      </c>
      <c r="R165" s="158">
        <f>Q165*H165</f>
        <v>0</v>
      </c>
      <c r="S165" s="158">
        <v>1.4</v>
      </c>
      <c r="T165" s="159">
        <f>S165*H165</f>
        <v>7.2449999999999992</v>
      </c>
      <c r="AR165" s="160" t="s">
        <v>153</v>
      </c>
      <c r="AT165" s="160" t="s">
        <v>149</v>
      </c>
      <c r="AU165" s="160" t="s">
        <v>86</v>
      </c>
      <c r="AY165" s="16" t="s">
        <v>146</v>
      </c>
      <c r="BE165" s="91">
        <f>IF(N165="základní",J165,0)</f>
        <v>0</v>
      </c>
      <c r="BF165" s="91">
        <f>IF(N165="snížená",J165,0)</f>
        <v>0</v>
      </c>
      <c r="BG165" s="91">
        <f>IF(N165="zákl. přenesená",J165,0)</f>
        <v>0</v>
      </c>
      <c r="BH165" s="91">
        <f>IF(N165="sníž. přenesená",J165,0)</f>
        <v>0</v>
      </c>
      <c r="BI165" s="91">
        <f>IF(N165="nulová",J165,0)</f>
        <v>0</v>
      </c>
      <c r="BJ165" s="16" t="s">
        <v>84</v>
      </c>
      <c r="BK165" s="91">
        <f>ROUND(I165*H165,2)</f>
        <v>0</v>
      </c>
      <c r="BL165" s="16" t="s">
        <v>153</v>
      </c>
      <c r="BM165" s="160" t="s">
        <v>204</v>
      </c>
    </row>
    <row r="166" spans="2:65" s="12" customFormat="1" ht="11.25">
      <c r="B166" s="161"/>
      <c r="D166" s="162" t="s">
        <v>155</v>
      </c>
      <c r="E166" s="163" t="s">
        <v>1</v>
      </c>
      <c r="F166" s="164" t="s">
        <v>205</v>
      </c>
      <c r="H166" s="165">
        <v>5.1749999999999998</v>
      </c>
      <c r="I166" s="166"/>
      <c r="L166" s="161"/>
      <c r="M166" s="167"/>
      <c r="T166" s="168"/>
      <c r="AT166" s="163" t="s">
        <v>155</v>
      </c>
      <c r="AU166" s="163" t="s">
        <v>86</v>
      </c>
      <c r="AV166" s="12" t="s">
        <v>86</v>
      </c>
      <c r="AW166" s="12" t="s">
        <v>32</v>
      </c>
      <c r="AX166" s="12" t="s">
        <v>84</v>
      </c>
      <c r="AY166" s="163" t="s">
        <v>146</v>
      </c>
    </row>
    <row r="167" spans="2:65" s="11" customFormat="1" ht="22.9" customHeight="1">
      <c r="B167" s="137"/>
      <c r="D167" s="138" t="s">
        <v>76</v>
      </c>
      <c r="E167" s="147" t="s">
        <v>206</v>
      </c>
      <c r="F167" s="147" t="s">
        <v>207</v>
      </c>
      <c r="I167" s="140"/>
      <c r="J167" s="148">
        <f>BK167</f>
        <v>0</v>
      </c>
      <c r="L167" s="137"/>
      <c r="M167" s="142"/>
      <c r="P167" s="143">
        <f>SUM(P168:P181)</f>
        <v>0</v>
      </c>
      <c r="R167" s="143">
        <f>SUM(R168:R181)</f>
        <v>0</v>
      </c>
      <c r="T167" s="144">
        <f>SUM(T168:T181)</f>
        <v>0</v>
      </c>
      <c r="AR167" s="138" t="s">
        <v>84</v>
      </c>
      <c r="AT167" s="145" t="s">
        <v>76</v>
      </c>
      <c r="AU167" s="145" t="s">
        <v>84</v>
      </c>
      <c r="AY167" s="138" t="s">
        <v>146</v>
      </c>
      <c r="BK167" s="146">
        <f>SUM(BK168:BK181)</f>
        <v>0</v>
      </c>
    </row>
    <row r="168" spans="2:65" s="1" customFormat="1" ht="33" customHeight="1">
      <c r="B168" s="33"/>
      <c r="C168" s="149" t="s">
        <v>8</v>
      </c>
      <c r="D168" s="149" t="s">
        <v>149</v>
      </c>
      <c r="E168" s="150" t="s">
        <v>208</v>
      </c>
      <c r="F168" s="151" t="s">
        <v>209</v>
      </c>
      <c r="G168" s="152" t="s">
        <v>177</v>
      </c>
      <c r="H168" s="153">
        <v>13.333</v>
      </c>
      <c r="I168" s="154"/>
      <c r="J168" s="155">
        <f>ROUND(I168*H168,2)</f>
        <v>0</v>
      </c>
      <c r="K168" s="156"/>
      <c r="L168" s="33"/>
      <c r="M168" s="157" t="s">
        <v>1</v>
      </c>
      <c r="N168" s="122" t="s">
        <v>42</v>
      </c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AR168" s="160" t="s">
        <v>153</v>
      </c>
      <c r="AT168" s="160" t="s">
        <v>149</v>
      </c>
      <c r="AU168" s="160" t="s">
        <v>86</v>
      </c>
      <c r="AY168" s="16" t="s">
        <v>146</v>
      </c>
      <c r="BE168" s="91">
        <f>IF(N168="základní",J168,0)</f>
        <v>0</v>
      </c>
      <c r="BF168" s="91">
        <f>IF(N168="snížená",J168,0)</f>
        <v>0</v>
      </c>
      <c r="BG168" s="91">
        <f>IF(N168="zákl. přenesená",J168,0)</f>
        <v>0</v>
      </c>
      <c r="BH168" s="91">
        <f>IF(N168="sníž. přenesená",J168,0)</f>
        <v>0</v>
      </c>
      <c r="BI168" s="91">
        <f>IF(N168="nulová",J168,0)</f>
        <v>0</v>
      </c>
      <c r="BJ168" s="16" t="s">
        <v>84</v>
      </c>
      <c r="BK168" s="91">
        <f>ROUND(I168*H168,2)</f>
        <v>0</v>
      </c>
      <c r="BL168" s="16" t="s">
        <v>153</v>
      </c>
      <c r="BM168" s="160" t="s">
        <v>210</v>
      </c>
    </row>
    <row r="169" spans="2:65" s="1" customFormat="1" ht="24.2" customHeight="1">
      <c r="B169" s="33"/>
      <c r="C169" s="149" t="s">
        <v>211</v>
      </c>
      <c r="D169" s="149" t="s">
        <v>149</v>
      </c>
      <c r="E169" s="150" t="s">
        <v>212</v>
      </c>
      <c r="F169" s="151" t="s">
        <v>213</v>
      </c>
      <c r="G169" s="152" t="s">
        <v>177</v>
      </c>
      <c r="H169" s="153">
        <v>13.333</v>
      </c>
      <c r="I169" s="154"/>
      <c r="J169" s="155">
        <f>ROUND(I169*H169,2)</f>
        <v>0</v>
      </c>
      <c r="K169" s="156"/>
      <c r="L169" s="33"/>
      <c r="M169" s="157" t="s">
        <v>1</v>
      </c>
      <c r="N169" s="122" t="s">
        <v>42</v>
      </c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AR169" s="160" t="s">
        <v>153</v>
      </c>
      <c r="AT169" s="160" t="s">
        <v>149</v>
      </c>
      <c r="AU169" s="160" t="s">
        <v>86</v>
      </c>
      <c r="AY169" s="16" t="s">
        <v>146</v>
      </c>
      <c r="BE169" s="91">
        <f>IF(N169="základní",J169,0)</f>
        <v>0</v>
      </c>
      <c r="BF169" s="91">
        <f>IF(N169="snížená",J169,0)</f>
        <v>0</v>
      </c>
      <c r="BG169" s="91">
        <f>IF(N169="zákl. přenesená",J169,0)</f>
        <v>0</v>
      </c>
      <c r="BH169" s="91">
        <f>IF(N169="sníž. přenesená",J169,0)</f>
        <v>0</v>
      </c>
      <c r="BI169" s="91">
        <f>IF(N169="nulová",J169,0)</f>
        <v>0</v>
      </c>
      <c r="BJ169" s="16" t="s">
        <v>84</v>
      </c>
      <c r="BK169" s="91">
        <f>ROUND(I169*H169,2)</f>
        <v>0</v>
      </c>
      <c r="BL169" s="16" t="s">
        <v>153</v>
      </c>
      <c r="BM169" s="160" t="s">
        <v>214</v>
      </c>
    </row>
    <row r="170" spans="2:65" s="1" customFormat="1" ht="24.2" customHeight="1">
      <c r="B170" s="33"/>
      <c r="C170" s="149" t="s">
        <v>215</v>
      </c>
      <c r="D170" s="149" t="s">
        <v>149</v>
      </c>
      <c r="E170" s="150" t="s">
        <v>216</v>
      </c>
      <c r="F170" s="151" t="s">
        <v>217</v>
      </c>
      <c r="G170" s="152" t="s">
        <v>177</v>
      </c>
      <c r="H170" s="153">
        <v>133.33000000000001</v>
      </c>
      <c r="I170" s="154"/>
      <c r="J170" s="155">
        <f>ROUND(I170*H170,2)</f>
        <v>0</v>
      </c>
      <c r="K170" s="156"/>
      <c r="L170" s="33"/>
      <c r="M170" s="157" t="s">
        <v>1</v>
      </c>
      <c r="N170" s="122" t="s">
        <v>42</v>
      </c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AR170" s="160" t="s">
        <v>153</v>
      </c>
      <c r="AT170" s="160" t="s">
        <v>149</v>
      </c>
      <c r="AU170" s="160" t="s">
        <v>86</v>
      </c>
      <c r="AY170" s="16" t="s">
        <v>146</v>
      </c>
      <c r="BE170" s="91">
        <f>IF(N170="základní",J170,0)</f>
        <v>0</v>
      </c>
      <c r="BF170" s="91">
        <f>IF(N170="snížená",J170,0)</f>
        <v>0</v>
      </c>
      <c r="BG170" s="91">
        <f>IF(N170="zákl. přenesená",J170,0)</f>
        <v>0</v>
      </c>
      <c r="BH170" s="91">
        <f>IF(N170="sníž. přenesená",J170,0)</f>
        <v>0</v>
      </c>
      <c r="BI170" s="91">
        <f>IF(N170="nulová",J170,0)</f>
        <v>0</v>
      </c>
      <c r="BJ170" s="16" t="s">
        <v>84</v>
      </c>
      <c r="BK170" s="91">
        <f>ROUND(I170*H170,2)</f>
        <v>0</v>
      </c>
      <c r="BL170" s="16" t="s">
        <v>153</v>
      </c>
      <c r="BM170" s="160" t="s">
        <v>218</v>
      </c>
    </row>
    <row r="171" spans="2:65" s="12" customFormat="1" ht="11.25">
      <c r="B171" s="161"/>
      <c r="D171" s="162" t="s">
        <v>155</v>
      </c>
      <c r="F171" s="164" t="s">
        <v>219</v>
      </c>
      <c r="H171" s="165">
        <v>133.33000000000001</v>
      </c>
      <c r="I171" s="166"/>
      <c r="L171" s="161"/>
      <c r="M171" s="167"/>
      <c r="T171" s="168"/>
      <c r="AT171" s="163" t="s">
        <v>155</v>
      </c>
      <c r="AU171" s="163" t="s">
        <v>86</v>
      </c>
      <c r="AV171" s="12" t="s">
        <v>86</v>
      </c>
      <c r="AW171" s="12" t="s">
        <v>4</v>
      </c>
      <c r="AX171" s="12" t="s">
        <v>84</v>
      </c>
      <c r="AY171" s="163" t="s">
        <v>146</v>
      </c>
    </row>
    <row r="172" spans="2:65" s="1" customFormat="1" ht="49.15" customHeight="1">
      <c r="B172" s="33"/>
      <c r="C172" s="149" t="s">
        <v>220</v>
      </c>
      <c r="D172" s="149" t="s">
        <v>149</v>
      </c>
      <c r="E172" s="150" t="s">
        <v>221</v>
      </c>
      <c r="F172" s="151" t="s">
        <v>222</v>
      </c>
      <c r="G172" s="152" t="s">
        <v>177</v>
      </c>
      <c r="H172" s="153">
        <v>7.4640000000000004</v>
      </c>
      <c r="I172" s="154"/>
      <c r="J172" s="155">
        <f>ROUND(I172*H172,2)</f>
        <v>0</v>
      </c>
      <c r="K172" s="156"/>
      <c r="L172" s="33"/>
      <c r="M172" s="157" t="s">
        <v>1</v>
      </c>
      <c r="N172" s="122" t="s">
        <v>42</v>
      </c>
      <c r="P172" s="158">
        <f>O172*H172</f>
        <v>0</v>
      </c>
      <c r="Q172" s="158">
        <v>0</v>
      </c>
      <c r="R172" s="158">
        <f>Q172*H172</f>
        <v>0</v>
      </c>
      <c r="S172" s="158">
        <v>0</v>
      </c>
      <c r="T172" s="159">
        <f>S172*H172</f>
        <v>0</v>
      </c>
      <c r="AR172" s="160" t="s">
        <v>153</v>
      </c>
      <c r="AT172" s="160" t="s">
        <v>149</v>
      </c>
      <c r="AU172" s="160" t="s">
        <v>86</v>
      </c>
      <c r="AY172" s="16" t="s">
        <v>146</v>
      </c>
      <c r="BE172" s="91">
        <f>IF(N172="základní",J172,0)</f>
        <v>0</v>
      </c>
      <c r="BF172" s="91">
        <f>IF(N172="snížená",J172,0)</f>
        <v>0</v>
      </c>
      <c r="BG172" s="91">
        <f>IF(N172="zákl. přenesená",J172,0)</f>
        <v>0</v>
      </c>
      <c r="BH172" s="91">
        <f>IF(N172="sníž. přenesená",J172,0)</f>
        <v>0</v>
      </c>
      <c r="BI172" s="91">
        <f>IF(N172="nulová",J172,0)</f>
        <v>0</v>
      </c>
      <c r="BJ172" s="16" t="s">
        <v>84</v>
      </c>
      <c r="BK172" s="91">
        <f>ROUND(I172*H172,2)</f>
        <v>0</v>
      </c>
      <c r="BL172" s="16" t="s">
        <v>153</v>
      </c>
      <c r="BM172" s="160" t="s">
        <v>223</v>
      </c>
    </row>
    <row r="173" spans="2:65" s="12" customFormat="1" ht="11.25">
      <c r="B173" s="161"/>
      <c r="D173" s="162" t="s">
        <v>155</v>
      </c>
      <c r="E173" s="163" t="s">
        <v>1</v>
      </c>
      <c r="F173" s="164" t="s">
        <v>224</v>
      </c>
      <c r="H173" s="165">
        <v>7.4640000000000004</v>
      </c>
      <c r="I173" s="166"/>
      <c r="L173" s="161"/>
      <c r="M173" s="167"/>
      <c r="T173" s="168"/>
      <c r="AT173" s="163" t="s">
        <v>155</v>
      </c>
      <c r="AU173" s="163" t="s">
        <v>86</v>
      </c>
      <c r="AV173" s="12" t="s">
        <v>86</v>
      </c>
      <c r="AW173" s="12" t="s">
        <v>32</v>
      </c>
      <c r="AX173" s="12" t="s">
        <v>84</v>
      </c>
      <c r="AY173" s="163" t="s">
        <v>146</v>
      </c>
    </row>
    <row r="174" spans="2:65" s="1" customFormat="1" ht="33" customHeight="1">
      <c r="B174" s="33"/>
      <c r="C174" s="149" t="s">
        <v>225</v>
      </c>
      <c r="D174" s="149" t="s">
        <v>149</v>
      </c>
      <c r="E174" s="150" t="s">
        <v>226</v>
      </c>
      <c r="F174" s="151" t="s">
        <v>227</v>
      </c>
      <c r="G174" s="152" t="s">
        <v>177</v>
      </c>
      <c r="H174" s="153">
        <v>4.444</v>
      </c>
      <c r="I174" s="154"/>
      <c r="J174" s="155">
        <f>ROUND(I174*H174,2)</f>
        <v>0</v>
      </c>
      <c r="K174" s="156"/>
      <c r="L174" s="33"/>
      <c r="M174" s="157" t="s">
        <v>1</v>
      </c>
      <c r="N174" s="122" t="s">
        <v>42</v>
      </c>
      <c r="P174" s="158">
        <f>O174*H174</f>
        <v>0</v>
      </c>
      <c r="Q174" s="158">
        <v>0</v>
      </c>
      <c r="R174" s="158">
        <f>Q174*H174</f>
        <v>0</v>
      </c>
      <c r="S174" s="158">
        <v>0</v>
      </c>
      <c r="T174" s="159">
        <f>S174*H174</f>
        <v>0</v>
      </c>
      <c r="AR174" s="160" t="s">
        <v>153</v>
      </c>
      <c r="AT174" s="160" t="s">
        <v>149</v>
      </c>
      <c r="AU174" s="160" t="s">
        <v>86</v>
      </c>
      <c r="AY174" s="16" t="s">
        <v>146</v>
      </c>
      <c r="BE174" s="91">
        <f>IF(N174="základní",J174,0)</f>
        <v>0</v>
      </c>
      <c r="BF174" s="91">
        <f>IF(N174="snížená",J174,0)</f>
        <v>0</v>
      </c>
      <c r="BG174" s="91">
        <f>IF(N174="zákl. přenesená",J174,0)</f>
        <v>0</v>
      </c>
      <c r="BH174" s="91">
        <f>IF(N174="sníž. přenesená",J174,0)</f>
        <v>0</v>
      </c>
      <c r="BI174" s="91">
        <f>IF(N174="nulová",J174,0)</f>
        <v>0</v>
      </c>
      <c r="BJ174" s="16" t="s">
        <v>84</v>
      </c>
      <c r="BK174" s="91">
        <f>ROUND(I174*H174,2)</f>
        <v>0</v>
      </c>
      <c r="BL174" s="16" t="s">
        <v>153</v>
      </c>
      <c r="BM174" s="160" t="s">
        <v>228</v>
      </c>
    </row>
    <row r="175" spans="2:65" s="12" customFormat="1" ht="11.25">
      <c r="B175" s="161"/>
      <c r="D175" s="162" t="s">
        <v>155</v>
      </c>
      <c r="E175" s="163" t="s">
        <v>1</v>
      </c>
      <c r="F175" s="164" t="s">
        <v>229</v>
      </c>
      <c r="H175" s="165">
        <v>4.444</v>
      </c>
      <c r="I175" s="166"/>
      <c r="L175" s="161"/>
      <c r="M175" s="167"/>
      <c r="T175" s="168"/>
      <c r="AT175" s="163" t="s">
        <v>155</v>
      </c>
      <c r="AU175" s="163" t="s">
        <v>86</v>
      </c>
      <c r="AV175" s="12" t="s">
        <v>86</v>
      </c>
      <c r="AW175" s="12" t="s">
        <v>32</v>
      </c>
      <c r="AX175" s="12" t="s">
        <v>84</v>
      </c>
      <c r="AY175" s="163" t="s">
        <v>146</v>
      </c>
    </row>
    <row r="176" spans="2:65" s="1" customFormat="1" ht="33" customHeight="1">
      <c r="B176" s="33"/>
      <c r="C176" s="149" t="s">
        <v>230</v>
      </c>
      <c r="D176" s="149" t="s">
        <v>149</v>
      </c>
      <c r="E176" s="150" t="s">
        <v>231</v>
      </c>
      <c r="F176" s="151" t="s">
        <v>232</v>
      </c>
      <c r="G176" s="152" t="s">
        <v>177</v>
      </c>
      <c r="H176" s="153">
        <v>1.1870000000000001</v>
      </c>
      <c r="I176" s="154"/>
      <c r="J176" s="155">
        <f>ROUND(I176*H176,2)</f>
        <v>0</v>
      </c>
      <c r="K176" s="156"/>
      <c r="L176" s="33"/>
      <c r="M176" s="157" t="s">
        <v>1</v>
      </c>
      <c r="N176" s="122" t="s">
        <v>42</v>
      </c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160" t="s">
        <v>153</v>
      </c>
      <c r="AT176" s="160" t="s">
        <v>149</v>
      </c>
      <c r="AU176" s="160" t="s">
        <v>86</v>
      </c>
      <c r="AY176" s="16" t="s">
        <v>146</v>
      </c>
      <c r="BE176" s="91">
        <f>IF(N176="základní",J176,0)</f>
        <v>0</v>
      </c>
      <c r="BF176" s="91">
        <f>IF(N176="snížená",J176,0)</f>
        <v>0</v>
      </c>
      <c r="BG176" s="91">
        <f>IF(N176="zákl. přenesená",J176,0)</f>
        <v>0</v>
      </c>
      <c r="BH176" s="91">
        <f>IF(N176="sníž. přenesená",J176,0)</f>
        <v>0</v>
      </c>
      <c r="BI176" s="91">
        <f>IF(N176="nulová",J176,0)</f>
        <v>0</v>
      </c>
      <c r="BJ176" s="16" t="s">
        <v>84</v>
      </c>
      <c r="BK176" s="91">
        <f>ROUND(I176*H176,2)</f>
        <v>0</v>
      </c>
      <c r="BL176" s="16" t="s">
        <v>153</v>
      </c>
      <c r="BM176" s="160" t="s">
        <v>233</v>
      </c>
    </row>
    <row r="177" spans="2:65" s="12" customFormat="1" ht="11.25">
      <c r="B177" s="161"/>
      <c r="D177" s="162" t="s">
        <v>155</v>
      </c>
      <c r="E177" s="163" t="s">
        <v>1</v>
      </c>
      <c r="F177" s="164" t="s">
        <v>234</v>
      </c>
      <c r="H177" s="165">
        <v>1.1870000000000001</v>
      </c>
      <c r="I177" s="166"/>
      <c r="L177" s="161"/>
      <c r="M177" s="167"/>
      <c r="T177" s="168"/>
      <c r="AT177" s="163" t="s">
        <v>155</v>
      </c>
      <c r="AU177" s="163" t="s">
        <v>86</v>
      </c>
      <c r="AV177" s="12" t="s">
        <v>86</v>
      </c>
      <c r="AW177" s="12" t="s">
        <v>32</v>
      </c>
      <c r="AX177" s="12" t="s">
        <v>84</v>
      </c>
      <c r="AY177" s="163" t="s">
        <v>146</v>
      </c>
    </row>
    <row r="178" spans="2:65" s="1" customFormat="1" ht="37.9" customHeight="1">
      <c r="B178" s="33"/>
      <c r="C178" s="149" t="s">
        <v>235</v>
      </c>
      <c r="D178" s="149" t="s">
        <v>149</v>
      </c>
      <c r="E178" s="150" t="s">
        <v>236</v>
      </c>
      <c r="F178" s="151" t="s">
        <v>237</v>
      </c>
      <c r="G178" s="152" t="s">
        <v>177</v>
      </c>
      <c r="H178" s="153">
        <v>0.223</v>
      </c>
      <c r="I178" s="154"/>
      <c r="J178" s="155">
        <f>ROUND(I178*H178,2)</f>
        <v>0</v>
      </c>
      <c r="K178" s="156"/>
      <c r="L178" s="33"/>
      <c r="M178" s="157" t="s">
        <v>1</v>
      </c>
      <c r="N178" s="122" t="s">
        <v>42</v>
      </c>
      <c r="P178" s="158">
        <f>O178*H178</f>
        <v>0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160" t="s">
        <v>153</v>
      </c>
      <c r="AT178" s="160" t="s">
        <v>149</v>
      </c>
      <c r="AU178" s="160" t="s">
        <v>86</v>
      </c>
      <c r="AY178" s="16" t="s">
        <v>146</v>
      </c>
      <c r="BE178" s="91">
        <f>IF(N178="základní",J178,0)</f>
        <v>0</v>
      </c>
      <c r="BF178" s="91">
        <f>IF(N178="snížená",J178,0)</f>
        <v>0</v>
      </c>
      <c r="BG178" s="91">
        <f>IF(N178="zákl. přenesená",J178,0)</f>
        <v>0</v>
      </c>
      <c r="BH178" s="91">
        <f>IF(N178="sníž. přenesená",J178,0)</f>
        <v>0</v>
      </c>
      <c r="BI178" s="91">
        <f>IF(N178="nulová",J178,0)</f>
        <v>0</v>
      </c>
      <c r="BJ178" s="16" t="s">
        <v>84</v>
      </c>
      <c r="BK178" s="91">
        <f>ROUND(I178*H178,2)</f>
        <v>0</v>
      </c>
      <c r="BL178" s="16" t="s">
        <v>153</v>
      </c>
      <c r="BM178" s="160" t="s">
        <v>238</v>
      </c>
    </row>
    <row r="179" spans="2:65" s="12" customFormat="1" ht="11.25">
      <c r="B179" s="161"/>
      <c r="D179" s="162" t="s">
        <v>155</v>
      </c>
      <c r="E179" s="163" t="s">
        <v>1</v>
      </c>
      <c r="F179" s="164" t="s">
        <v>239</v>
      </c>
      <c r="H179" s="165">
        <v>0.223</v>
      </c>
      <c r="I179" s="166"/>
      <c r="L179" s="161"/>
      <c r="M179" s="167"/>
      <c r="T179" s="168"/>
      <c r="AT179" s="163" t="s">
        <v>155</v>
      </c>
      <c r="AU179" s="163" t="s">
        <v>86</v>
      </c>
      <c r="AV179" s="12" t="s">
        <v>86</v>
      </c>
      <c r="AW179" s="12" t="s">
        <v>32</v>
      </c>
      <c r="AX179" s="12" t="s">
        <v>84</v>
      </c>
      <c r="AY179" s="163" t="s">
        <v>146</v>
      </c>
    </row>
    <row r="180" spans="2:65" s="1" customFormat="1" ht="33" customHeight="1">
      <c r="B180" s="33"/>
      <c r="C180" s="149" t="s">
        <v>240</v>
      </c>
      <c r="D180" s="149" t="s">
        <v>149</v>
      </c>
      <c r="E180" s="150" t="s">
        <v>241</v>
      </c>
      <c r="F180" s="151" t="s">
        <v>242</v>
      </c>
      <c r="G180" s="152" t="s">
        <v>177</v>
      </c>
      <c r="H180" s="153">
        <v>1.4999999999999999E-2</v>
      </c>
      <c r="I180" s="154"/>
      <c r="J180" s="155">
        <f>ROUND(I180*H180,2)</f>
        <v>0</v>
      </c>
      <c r="K180" s="156"/>
      <c r="L180" s="33"/>
      <c r="M180" s="157" t="s">
        <v>1</v>
      </c>
      <c r="N180" s="122" t="s">
        <v>42</v>
      </c>
      <c r="P180" s="158">
        <f>O180*H180</f>
        <v>0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AR180" s="160" t="s">
        <v>153</v>
      </c>
      <c r="AT180" s="160" t="s">
        <v>149</v>
      </c>
      <c r="AU180" s="160" t="s">
        <v>86</v>
      </c>
      <c r="AY180" s="16" t="s">
        <v>146</v>
      </c>
      <c r="BE180" s="91">
        <f>IF(N180="základní",J180,0)</f>
        <v>0</v>
      </c>
      <c r="BF180" s="91">
        <f>IF(N180="snížená",J180,0)</f>
        <v>0</v>
      </c>
      <c r="BG180" s="91">
        <f>IF(N180="zákl. přenesená",J180,0)</f>
        <v>0</v>
      </c>
      <c r="BH180" s="91">
        <f>IF(N180="sníž. přenesená",J180,0)</f>
        <v>0</v>
      </c>
      <c r="BI180" s="91">
        <f>IF(N180="nulová",J180,0)</f>
        <v>0</v>
      </c>
      <c r="BJ180" s="16" t="s">
        <v>84</v>
      </c>
      <c r="BK180" s="91">
        <f>ROUND(I180*H180,2)</f>
        <v>0</v>
      </c>
      <c r="BL180" s="16" t="s">
        <v>153</v>
      </c>
      <c r="BM180" s="160" t="s">
        <v>243</v>
      </c>
    </row>
    <row r="181" spans="2:65" s="12" customFormat="1" ht="11.25">
      <c r="B181" s="161"/>
      <c r="D181" s="162" t="s">
        <v>155</v>
      </c>
      <c r="E181" s="163" t="s">
        <v>1</v>
      </c>
      <c r="F181" s="164" t="s">
        <v>244</v>
      </c>
      <c r="H181" s="165">
        <v>1.4999999999999999E-2</v>
      </c>
      <c r="I181" s="166"/>
      <c r="L181" s="161"/>
      <c r="M181" s="167"/>
      <c r="T181" s="168"/>
      <c r="AT181" s="163" t="s">
        <v>155</v>
      </c>
      <c r="AU181" s="163" t="s">
        <v>86</v>
      </c>
      <c r="AV181" s="12" t="s">
        <v>86</v>
      </c>
      <c r="AW181" s="12" t="s">
        <v>32</v>
      </c>
      <c r="AX181" s="12" t="s">
        <v>84</v>
      </c>
      <c r="AY181" s="163" t="s">
        <v>146</v>
      </c>
    </row>
    <row r="182" spans="2:65" s="11" customFormat="1" ht="22.9" customHeight="1">
      <c r="B182" s="137"/>
      <c r="D182" s="138" t="s">
        <v>76</v>
      </c>
      <c r="E182" s="147" t="s">
        <v>245</v>
      </c>
      <c r="F182" s="147" t="s">
        <v>246</v>
      </c>
      <c r="I182" s="140"/>
      <c r="J182" s="148">
        <f>BK182</f>
        <v>0</v>
      </c>
      <c r="L182" s="137"/>
      <c r="M182" s="142"/>
      <c r="P182" s="143">
        <f>P183</f>
        <v>0</v>
      </c>
      <c r="R182" s="143">
        <f>R183</f>
        <v>0</v>
      </c>
      <c r="T182" s="144">
        <f>T183</f>
        <v>0</v>
      </c>
      <c r="AR182" s="138" t="s">
        <v>84</v>
      </c>
      <c r="AT182" s="145" t="s">
        <v>76</v>
      </c>
      <c r="AU182" s="145" t="s">
        <v>84</v>
      </c>
      <c r="AY182" s="138" t="s">
        <v>146</v>
      </c>
      <c r="BK182" s="146">
        <f>BK183</f>
        <v>0</v>
      </c>
    </row>
    <row r="183" spans="2:65" s="1" customFormat="1" ht="16.5" customHeight="1">
      <c r="B183" s="33"/>
      <c r="C183" s="149" t="s">
        <v>247</v>
      </c>
      <c r="D183" s="149" t="s">
        <v>149</v>
      </c>
      <c r="E183" s="150" t="s">
        <v>248</v>
      </c>
      <c r="F183" s="151" t="s">
        <v>249</v>
      </c>
      <c r="G183" s="152" t="s">
        <v>177</v>
      </c>
      <c r="H183" s="153">
        <v>12.146000000000001</v>
      </c>
      <c r="I183" s="154"/>
      <c r="J183" s="155">
        <f>ROUND(I183*H183,2)</f>
        <v>0</v>
      </c>
      <c r="K183" s="156"/>
      <c r="L183" s="33"/>
      <c r="M183" s="157" t="s">
        <v>1</v>
      </c>
      <c r="N183" s="122" t="s">
        <v>42</v>
      </c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AR183" s="160" t="s">
        <v>153</v>
      </c>
      <c r="AT183" s="160" t="s">
        <v>149</v>
      </c>
      <c r="AU183" s="160" t="s">
        <v>86</v>
      </c>
      <c r="AY183" s="16" t="s">
        <v>146</v>
      </c>
      <c r="BE183" s="91">
        <f>IF(N183="základní",J183,0)</f>
        <v>0</v>
      </c>
      <c r="BF183" s="91">
        <f>IF(N183="snížená",J183,0)</f>
        <v>0</v>
      </c>
      <c r="BG183" s="91">
        <f>IF(N183="zákl. přenesená",J183,0)</f>
        <v>0</v>
      </c>
      <c r="BH183" s="91">
        <f>IF(N183="sníž. přenesená",J183,0)</f>
        <v>0</v>
      </c>
      <c r="BI183" s="91">
        <f>IF(N183="nulová",J183,0)</f>
        <v>0</v>
      </c>
      <c r="BJ183" s="16" t="s">
        <v>84</v>
      </c>
      <c r="BK183" s="91">
        <f>ROUND(I183*H183,2)</f>
        <v>0</v>
      </c>
      <c r="BL183" s="16" t="s">
        <v>153</v>
      </c>
      <c r="BM183" s="160" t="s">
        <v>250</v>
      </c>
    </row>
    <row r="184" spans="2:65" s="11" customFormat="1" ht="25.9" customHeight="1">
      <c r="B184" s="137"/>
      <c r="D184" s="138" t="s">
        <v>76</v>
      </c>
      <c r="E184" s="139" t="s">
        <v>251</v>
      </c>
      <c r="F184" s="139" t="s">
        <v>252</v>
      </c>
      <c r="I184" s="140"/>
      <c r="J184" s="141">
        <f>BK184</f>
        <v>0</v>
      </c>
      <c r="L184" s="137"/>
      <c r="M184" s="142"/>
      <c r="P184" s="143">
        <f>P185+P188+P201+P208+P213+P218+P233+P252+P266</f>
        <v>0</v>
      </c>
      <c r="R184" s="143">
        <f>R185+R188+R201+R208+R213+R218+R233+R252+R266</f>
        <v>2.3774432000000001</v>
      </c>
      <c r="T184" s="144">
        <f>T185+T188+T201+T208+T213+T218+T233+T252+T266</f>
        <v>6.0876546000000005</v>
      </c>
      <c r="AR184" s="138" t="s">
        <v>86</v>
      </c>
      <c r="AT184" s="145" t="s">
        <v>76</v>
      </c>
      <c r="AU184" s="145" t="s">
        <v>77</v>
      </c>
      <c r="AY184" s="138" t="s">
        <v>146</v>
      </c>
      <c r="BK184" s="146">
        <f>BK185+BK188+BK201+BK208+BK213+BK218+BK233+BK252+BK266</f>
        <v>0</v>
      </c>
    </row>
    <row r="185" spans="2:65" s="11" customFormat="1" ht="22.9" customHeight="1">
      <c r="B185" s="137"/>
      <c r="D185" s="138" t="s">
        <v>76</v>
      </c>
      <c r="E185" s="147" t="s">
        <v>253</v>
      </c>
      <c r="F185" s="147" t="s">
        <v>254</v>
      </c>
      <c r="I185" s="140"/>
      <c r="J185" s="148">
        <f>BK185</f>
        <v>0</v>
      </c>
      <c r="L185" s="137"/>
      <c r="M185" s="142"/>
      <c r="P185" s="143">
        <f>SUM(P186:P187)</f>
        <v>0</v>
      </c>
      <c r="R185" s="143">
        <f>SUM(R186:R187)</f>
        <v>0</v>
      </c>
      <c r="T185" s="144">
        <f>SUM(T186:T187)</f>
        <v>1.5075000000000002E-2</v>
      </c>
      <c r="AR185" s="138" t="s">
        <v>86</v>
      </c>
      <c r="AT185" s="145" t="s">
        <v>76</v>
      </c>
      <c r="AU185" s="145" t="s">
        <v>84</v>
      </c>
      <c r="AY185" s="138" t="s">
        <v>146</v>
      </c>
      <c r="BK185" s="146">
        <f>SUM(BK186:BK187)</f>
        <v>0</v>
      </c>
    </row>
    <row r="186" spans="2:65" s="1" customFormat="1" ht="24.2" customHeight="1">
      <c r="B186" s="33"/>
      <c r="C186" s="149" t="s">
        <v>7</v>
      </c>
      <c r="D186" s="149" t="s">
        <v>149</v>
      </c>
      <c r="E186" s="150" t="s">
        <v>255</v>
      </c>
      <c r="F186" s="151" t="s">
        <v>256</v>
      </c>
      <c r="G186" s="152" t="s">
        <v>152</v>
      </c>
      <c r="H186" s="153">
        <v>10.050000000000001</v>
      </c>
      <c r="I186" s="154"/>
      <c r="J186" s="155">
        <f>ROUND(I186*H186,2)</f>
        <v>0</v>
      </c>
      <c r="K186" s="156"/>
      <c r="L186" s="33"/>
      <c r="M186" s="157" t="s">
        <v>1</v>
      </c>
      <c r="N186" s="122" t="s">
        <v>42</v>
      </c>
      <c r="P186" s="158">
        <f>O186*H186</f>
        <v>0</v>
      </c>
      <c r="Q186" s="158">
        <v>0</v>
      </c>
      <c r="R186" s="158">
        <f>Q186*H186</f>
        <v>0</v>
      </c>
      <c r="S186" s="158">
        <v>1.5E-3</v>
      </c>
      <c r="T186" s="159">
        <f>S186*H186</f>
        <v>1.5075000000000002E-2</v>
      </c>
      <c r="AR186" s="160" t="s">
        <v>225</v>
      </c>
      <c r="AT186" s="160" t="s">
        <v>149</v>
      </c>
      <c r="AU186" s="160" t="s">
        <v>86</v>
      </c>
      <c r="AY186" s="16" t="s">
        <v>146</v>
      </c>
      <c r="BE186" s="91">
        <f>IF(N186="základní",J186,0)</f>
        <v>0</v>
      </c>
      <c r="BF186" s="91">
        <f>IF(N186="snížená",J186,0)</f>
        <v>0</v>
      </c>
      <c r="BG186" s="91">
        <f>IF(N186="zákl. přenesená",J186,0)</f>
        <v>0</v>
      </c>
      <c r="BH186" s="91">
        <f>IF(N186="sníž. přenesená",J186,0)</f>
        <v>0</v>
      </c>
      <c r="BI186" s="91">
        <f>IF(N186="nulová",J186,0)</f>
        <v>0</v>
      </c>
      <c r="BJ186" s="16" t="s">
        <v>84</v>
      </c>
      <c r="BK186" s="91">
        <f>ROUND(I186*H186,2)</f>
        <v>0</v>
      </c>
      <c r="BL186" s="16" t="s">
        <v>225</v>
      </c>
      <c r="BM186" s="160" t="s">
        <v>257</v>
      </c>
    </row>
    <row r="187" spans="2:65" s="12" customFormat="1" ht="11.25">
      <c r="B187" s="161"/>
      <c r="D187" s="162" t="s">
        <v>155</v>
      </c>
      <c r="E187" s="163" t="s">
        <v>1</v>
      </c>
      <c r="F187" s="164" t="s">
        <v>258</v>
      </c>
      <c r="H187" s="165">
        <v>10.050000000000001</v>
      </c>
      <c r="I187" s="166"/>
      <c r="L187" s="161"/>
      <c r="M187" s="167"/>
      <c r="T187" s="168"/>
      <c r="AT187" s="163" t="s">
        <v>155</v>
      </c>
      <c r="AU187" s="163" t="s">
        <v>86</v>
      </c>
      <c r="AV187" s="12" t="s">
        <v>86</v>
      </c>
      <c r="AW187" s="12" t="s">
        <v>32</v>
      </c>
      <c r="AX187" s="12" t="s">
        <v>84</v>
      </c>
      <c r="AY187" s="163" t="s">
        <v>146</v>
      </c>
    </row>
    <row r="188" spans="2:65" s="11" customFormat="1" ht="22.9" customHeight="1">
      <c r="B188" s="137"/>
      <c r="D188" s="138" t="s">
        <v>76</v>
      </c>
      <c r="E188" s="147" t="s">
        <v>259</v>
      </c>
      <c r="F188" s="147" t="s">
        <v>260</v>
      </c>
      <c r="I188" s="140"/>
      <c r="J188" s="148">
        <f>BK188</f>
        <v>0</v>
      </c>
      <c r="L188" s="137"/>
      <c r="M188" s="142"/>
      <c r="P188" s="143">
        <f>SUM(P189:P200)</f>
        <v>0</v>
      </c>
      <c r="R188" s="143">
        <f>SUM(R189:R200)</f>
        <v>0.54825720000000011</v>
      </c>
      <c r="T188" s="144">
        <f>SUM(T189:T200)</f>
        <v>0</v>
      </c>
      <c r="AR188" s="138" t="s">
        <v>86</v>
      </c>
      <c r="AT188" s="145" t="s">
        <v>76</v>
      </c>
      <c r="AU188" s="145" t="s">
        <v>84</v>
      </c>
      <c r="AY188" s="138" t="s">
        <v>146</v>
      </c>
      <c r="BK188" s="146">
        <f>SUM(BK189:BK200)</f>
        <v>0</v>
      </c>
    </row>
    <row r="189" spans="2:65" s="1" customFormat="1" ht="24.2" customHeight="1">
      <c r="B189" s="33"/>
      <c r="C189" s="149" t="s">
        <v>261</v>
      </c>
      <c r="D189" s="149" t="s">
        <v>149</v>
      </c>
      <c r="E189" s="150" t="s">
        <v>262</v>
      </c>
      <c r="F189" s="151" t="s">
        <v>263</v>
      </c>
      <c r="G189" s="152" t="s">
        <v>152</v>
      </c>
      <c r="H189" s="153">
        <v>10.292</v>
      </c>
      <c r="I189" s="154"/>
      <c r="J189" s="155">
        <f>ROUND(I189*H189,2)</f>
        <v>0</v>
      </c>
      <c r="K189" s="156"/>
      <c r="L189" s="33"/>
      <c r="M189" s="157" t="s">
        <v>1</v>
      </c>
      <c r="N189" s="122" t="s">
        <v>42</v>
      </c>
      <c r="P189" s="158">
        <f>O189*H189</f>
        <v>0</v>
      </c>
      <c r="Q189" s="158">
        <v>2.9999999999999997E-4</v>
      </c>
      <c r="R189" s="158">
        <f>Q189*H189</f>
        <v>3.0875999999999998E-3</v>
      </c>
      <c r="S189" s="158">
        <v>0</v>
      </c>
      <c r="T189" s="159">
        <f>S189*H189</f>
        <v>0</v>
      </c>
      <c r="AR189" s="160" t="s">
        <v>225</v>
      </c>
      <c r="AT189" s="160" t="s">
        <v>149</v>
      </c>
      <c r="AU189" s="160" t="s">
        <v>86</v>
      </c>
      <c r="AY189" s="16" t="s">
        <v>146</v>
      </c>
      <c r="BE189" s="91">
        <f>IF(N189="základní",J189,0)</f>
        <v>0</v>
      </c>
      <c r="BF189" s="91">
        <f>IF(N189="snížená",J189,0)</f>
        <v>0</v>
      </c>
      <c r="BG189" s="91">
        <f>IF(N189="zákl. přenesená",J189,0)</f>
        <v>0</v>
      </c>
      <c r="BH189" s="91">
        <f>IF(N189="sníž. přenesená",J189,0)</f>
        <v>0</v>
      </c>
      <c r="BI189" s="91">
        <f>IF(N189="nulová",J189,0)</f>
        <v>0</v>
      </c>
      <c r="BJ189" s="16" t="s">
        <v>84</v>
      </c>
      <c r="BK189" s="91">
        <f>ROUND(I189*H189,2)</f>
        <v>0</v>
      </c>
      <c r="BL189" s="16" t="s">
        <v>225</v>
      </c>
      <c r="BM189" s="160" t="s">
        <v>264</v>
      </c>
    </row>
    <row r="190" spans="2:65" s="12" customFormat="1" ht="11.25">
      <c r="B190" s="161"/>
      <c r="D190" s="162" t="s">
        <v>155</v>
      </c>
      <c r="E190" s="163" t="s">
        <v>1</v>
      </c>
      <c r="F190" s="164" t="s">
        <v>265</v>
      </c>
      <c r="H190" s="165">
        <v>10.292</v>
      </c>
      <c r="I190" s="166"/>
      <c r="L190" s="161"/>
      <c r="M190" s="167"/>
      <c r="T190" s="168"/>
      <c r="AT190" s="163" t="s">
        <v>155</v>
      </c>
      <c r="AU190" s="163" t="s">
        <v>86</v>
      </c>
      <c r="AV190" s="12" t="s">
        <v>86</v>
      </c>
      <c r="AW190" s="12" t="s">
        <v>32</v>
      </c>
      <c r="AX190" s="12" t="s">
        <v>84</v>
      </c>
      <c r="AY190" s="163" t="s">
        <v>146</v>
      </c>
    </row>
    <row r="191" spans="2:65" s="1" customFormat="1" ht="37.9" customHeight="1">
      <c r="B191" s="33"/>
      <c r="C191" s="176" t="s">
        <v>266</v>
      </c>
      <c r="D191" s="176" t="s">
        <v>267</v>
      </c>
      <c r="E191" s="177" t="s">
        <v>268</v>
      </c>
      <c r="F191" s="178" t="s">
        <v>269</v>
      </c>
      <c r="G191" s="179" t="s">
        <v>152</v>
      </c>
      <c r="H191" s="180">
        <v>58.32</v>
      </c>
      <c r="I191" s="181"/>
      <c r="J191" s="182">
        <f>ROUND(I191*H191,2)</f>
        <v>0</v>
      </c>
      <c r="K191" s="183"/>
      <c r="L191" s="184"/>
      <c r="M191" s="185" t="s">
        <v>1</v>
      </c>
      <c r="N191" s="186" t="s">
        <v>42</v>
      </c>
      <c r="P191" s="158">
        <f>O191*H191</f>
        <v>0</v>
      </c>
      <c r="Q191" s="158">
        <v>9.0299999999999998E-3</v>
      </c>
      <c r="R191" s="158">
        <f>Q191*H191</f>
        <v>0.52662960000000003</v>
      </c>
      <c r="S191" s="158">
        <v>0</v>
      </c>
      <c r="T191" s="159">
        <f>S191*H191</f>
        <v>0</v>
      </c>
      <c r="AR191" s="160" t="s">
        <v>270</v>
      </c>
      <c r="AT191" s="160" t="s">
        <v>267</v>
      </c>
      <c r="AU191" s="160" t="s">
        <v>86</v>
      </c>
      <c r="AY191" s="16" t="s">
        <v>146</v>
      </c>
      <c r="BE191" s="91">
        <f>IF(N191="základní",J191,0)</f>
        <v>0</v>
      </c>
      <c r="BF191" s="91">
        <f>IF(N191="snížená",J191,0)</f>
        <v>0</v>
      </c>
      <c r="BG191" s="91">
        <f>IF(N191="zákl. přenesená",J191,0)</f>
        <v>0</v>
      </c>
      <c r="BH191" s="91">
        <f>IF(N191="sníž. přenesená",J191,0)</f>
        <v>0</v>
      </c>
      <c r="BI191" s="91">
        <f>IF(N191="nulová",J191,0)</f>
        <v>0</v>
      </c>
      <c r="BJ191" s="16" t="s">
        <v>84</v>
      </c>
      <c r="BK191" s="91">
        <f>ROUND(I191*H191,2)</f>
        <v>0</v>
      </c>
      <c r="BL191" s="16" t="s">
        <v>225</v>
      </c>
      <c r="BM191" s="160" t="s">
        <v>271</v>
      </c>
    </row>
    <row r="192" spans="2:65" s="12" customFormat="1" ht="11.25">
      <c r="B192" s="161"/>
      <c r="D192" s="162" t="s">
        <v>155</v>
      </c>
      <c r="E192" s="163" t="s">
        <v>1</v>
      </c>
      <c r="F192" s="164" t="s">
        <v>272</v>
      </c>
      <c r="H192" s="165">
        <v>54</v>
      </c>
      <c r="I192" s="166"/>
      <c r="L192" s="161"/>
      <c r="M192" s="167"/>
      <c r="T192" s="168"/>
      <c r="AT192" s="163" t="s">
        <v>155</v>
      </c>
      <c r="AU192" s="163" t="s">
        <v>86</v>
      </c>
      <c r="AV192" s="12" t="s">
        <v>86</v>
      </c>
      <c r="AW192" s="12" t="s">
        <v>32</v>
      </c>
      <c r="AX192" s="12" t="s">
        <v>84</v>
      </c>
      <c r="AY192" s="163" t="s">
        <v>146</v>
      </c>
    </row>
    <row r="193" spans="2:65" s="12" customFormat="1" ht="11.25">
      <c r="B193" s="161"/>
      <c r="D193" s="162" t="s">
        <v>155</v>
      </c>
      <c r="F193" s="164" t="s">
        <v>273</v>
      </c>
      <c r="H193" s="165">
        <v>58.32</v>
      </c>
      <c r="I193" s="166"/>
      <c r="L193" s="161"/>
      <c r="M193" s="167"/>
      <c r="T193" s="168"/>
      <c r="AT193" s="163" t="s">
        <v>155</v>
      </c>
      <c r="AU193" s="163" t="s">
        <v>86</v>
      </c>
      <c r="AV193" s="12" t="s">
        <v>86</v>
      </c>
      <c r="AW193" s="12" t="s">
        <v>4</v>
      </c>
      <c r="AX193" s="12" t="s">
        <v>84</v>
      </c>
      <c r="AY193" s="163" t="s">
        <v>146</v>
      </c>
    </row>
    <row r="194" spans="2:65" s="1" customFormat="1" ht="24.2" customHeight="1">
      <c r="B194" s="33"/>
      <c r="C194" s="149" t="s">
        <v>274</v>
      </c>
      <c r="D194" s="149" t="s">
        <v>149</v>
      </c>
      <c r="E194" s="150" t="s">
        <v>275</v>
      </c>
      <c r="F194" s="151" t="s">
        <v>276</v>
      </c>
      <c r="G194" s="152" t="s">
        <v>152</v>
      </c>
      <c r="H194" s="153">
        <v>39</v>
      </c>
      <c r="I194" s="154"/>
      <c r="J194" s="155">
        <f>ROUND(I194*H194,2)</f>
        <v>0</v>
      </c>
      <c r="K194" s="156"/>
      <c r="L194" s="33"/>
      <c r="M194" s="157" t="s">
        <v>1</v>
      </c>
      <c r="N194" s="122" t="s">
        <v>42</v>
      </c>
      <c r="P194" s="158">
        <f>O194*H194</f>
        <v>0</v>
      </c>
      <c r="Q194" s="158">
        <v>2.9999999999999997E-4</v>
      </c>
      <c r="R194" s="158">
        <f>Q194*H194</f>
        <v>1.1699999999999999E-2</v>
      </c>
      <c r="S194" s="158">
        <v>0</v>
      </c>
      <c r="T194" s="159">
        <f>S194*H194</f>
        <v>0</v>
      </c>
      <c r="AR194" s="160" t="s">
        <v>225</v>
      </c>
      <c r="AT194" s="160" t="s">
        <v>149</v>
      </c>
      <c r="AU194" s="160" t="s">
        <v>86</v>
      </c>
      <c r="AY194" s="16" t="s">
        <v>146</v>
      </c>
      <c r="BE194" s="91">
        <f>IF(N194="základní",J194,0)</f>
        <v>0</v>
      </c>
      <c r="BF194" s="91">
        <f>IF(N194="snížená",J194,0)</f>
        <v>0</v>
      </c>
      <c r="BG194" s="91">
        <f>IF(N194="zákl. přenesená",J194,0)</f>
        <v>0</v>
      </c>
      <c r="BH194" s="91">
        <f>IF(N194="sníž. přenesená",J194,0)</f>
        <v>0</v>
      </c>
      <c r="BI194" s="91">
        <f>IF(N194="nulová",J194,0)</f>
        <v>0</v>
      </c>
      <c r="BJ194" s="16" t="s">
        <v>84</v>
      </c>
      <c r="BK194" s="91">
        <f>ROUND(I194*H194,2)</f>
        <v>0</v>
      </c>
      <c r="BL194" s="16" t="s">
        <v>225</v>
      </c>
      <c r="BM194" s="160" t="s">
        <v>277</v>
      </c>
    </row>
    <row r="195" spans="2:65" s="12" customFormat="1" ht="11.25">
      <c r="B195" s="161"/>
      <c r="D195" s="162" t="s">
        <v>155</v>
      </c>
      <c r="E195" s="163" t="s">
        <v>1</v>
      </c>
      <c r="F195" s="164" t="s">
        <v>278</v>
      </c>
      <c r="H195" s="165">
        <v>39</v>
      </c>
      <c r="I195" s="166"/>
      <c r="L195" s="161"/>
      <c r="M195" s="167"/>
      <c r="T195" s="168"/>
      <c r="AT195" s="163" t="s">
        <v>155</v>
      </c>
      <c r="AU195" s="163" t="s">
        <v>86</v>
      </c>
      <c r="AV195" s="12" t="s">
        <v>86</v>
      </c>
      <c r="AW195" s="12" t="s">
        <v>32</v>
      </c>
      <c r="AX195" s="12" t="s">
        <v>84</v>
      </c>
      <c r="AY195" s="163" t="s">
        <v>146</v>
      </c>
    </row>
    <row r="196" spans="2:65" s="1" customFormat="1" ht="24.2" customHeight="1">
      <c r="B196" s="33"/>
      <c r="C196" s="149" t="s">
        <v>279</v>
      </c>
      <c r="D196" s="149" t="s">
        <v>149</v>
      </c>
      <c r="E196" s="150" t="s">
        <v>280</v>
      </c>
      <c r="F196" s="151" t="s">
        <v>281</v>
      </c>
      <c r="G196" s="152" t="s">
        <v>164</v>
      </c>
      <c r="H196" s="153">
        <v>6</v>
      </c>
      <c r="I196" s="154"/>
      <c r="J196" s="155">
        <f>ROUND(I196*H196,2)</f>
        <v>0</v>
      </c>
      <c r="K196" s="156"/>
      <c r="L196" s="33"/>
      <c r="M196" s="157" t="s">
        <v>1</v>
      </c>
      <c r="N196" s="122" t="s">
        <v>42</v>
      </c>
      <c r="P196" s="158">
        <f>O196*H196</f>
        <v>0</v>
      </c>
      <c r="Q196" s="158">
        <v>6.0000000000000002E-5</v>
      </c>
      <c r="R196" s="158">
        <f>Q196*H196</f>
        <v>3.6000000000000002E-4</v>
      </c>
      <c r="S196" s="158">
        <v>0</v>
      </c>
      <c r="T196" s="159">
        <f>S196*H196</f>
        <v>0</v>
      </c>
      <c r="AR196" s="160" t="s">
        <v>225</v>
      </c>
      <c r="AT196" s="160" t="s">
        <v>149</v>
      </c>
      <c r="AU196" s="160" t="s">
        <v>86</v>
      </c>
      <c r="AY196" s="16" t="s">
        <v>146</v>
      </c>
      <c r="BE196" s="91">
        <f>IF(N196="základní",J196,0)</f>
        <v>0</v>
      </c>
      <c r="BF196" s="91">
        <f>IF(N196="snížená",J196,0)</f>
        <v>0</v>
      </c>
      <c r="BG196" s="91">
        <f>IF(N196="zákl. přenesená",J196,0)</f>
        <v>0</v>
      </c>
      <c r="BH196" s="91">
        <f>IF(N196="sníž. přenesená",J196,0)</f>
        <v>0</v>
      </c>
      <c r="BI196" s="91">
        <f>IF(N196="nulová",J196,0)</f>
        <v>0</v>
      </c>
      <c r="BJ196" s="16" t="s">
        <v>84</v>
      </c>
      <c r="BK196" s="91">
        <f>ROUND(I196*H196,2)</f>
        <v>0</v>
      </c>
      <c r="BL196" s="16" t="s">
        <v>225</v>
      </c>
      <c r="BM196" s="160" t="s">
        <v>282</v>
      </c>
    </row>
    <row r="197" spans="2:65" s="1" customFormat="1" ht="21.75" customHeight="1">
      <c r="B197" s="33"/>
      <c r="C197" s="176" t="s">
        <v>283</v>
      </c>
      <c r="D197" s="176" t="s">
        <v>267</v>
      </c>
      <c r="E197" s="177" t="s">
        <v>284</v>
      </c>
      <c r="F197" s="178" t="s">
        <v>285</v>
      </c>
      <c r="G197" s="179" t="s">
        <v>164</v>
      </c>
      <c r="H197" s="180">
        <v>6.48</v>
      </c>
      <c r="I197" s="181"/>
      <c r="J197" s="182">
        <f>ROUND(I197*H197,2)</f>
        <v>0</v>
      </c>
      <c r="K197" s="183"/>
      <c r="L197" s="184"/>
      <c r="M197" s="185" t="s">
        <v>1</v>
      </c>
      <c r="N197" s="186" t="s">
        <v>42</v>
      </c>
      <c r="P197" s="158">
        <f>O197*H197</f>
        <v>0</v>
      </c>
      <c r="Q197" s="158">
        <v>1E-3</v>
      </c>
      <c r="R197" s="158">
        <f>Q197*H197</f>
        <v>6.4800000000000005E-3</v>
      </c>
      <c r="S197" s="158">
        <v>0</v>
      </c>
      <c r="T197" s="159">
        <f>S197*H197</f>
        <v>0</v>
      </c>
      <c r="AR197" s="160" t="s">
        <v>270</v>
      </c>
      <c r="AT197" s="160" t="s">
        <v>267</v>
      </c>
      <c r="AU197" s="160" t="s">
        <v>86</v>
      </c>
      <c r="AY197" s="16" t="s">
        <v>146</v>
      </c>
      <c r="BE197" s="91">
        <f>IF(N197="základní",J197,0)</f>
        <v>0</v>
      </c>
      <c r="BF197" s="91">
        <f>IF(N197="snížená",J197,0)</f>
        <v>0</v>
      </c>
      <c r="BG197" s="91">
        <f>IF(N197="zákl. přenesená",J197,0)</f>
        <v>0</v>
      </c>
      <c r="BH197" s="91">
        <f>IF(N197="sníž. přenesená",J197,0)</f>
        <v>0</v>
      </c>
      <c r="BI197" s="91">
        <f>IF(N197="nulová",J197,0)</f>
        <v>0</v>
      </c>
      <c r="BJ197" s="16" t="s">
        <v>84</v>
      </c>
      <c r="BK197" s="91">
        <f>ROUND(I197*H197,2)</f>
        <v>0</v>
      </c>
      <c r="BL197" s="16" t="s">
        <v>225</v>
      </c>
      <c r="BM197" s="160" t="s">
        <v>286</v>
      </c>
    </row>
    <row r="198" spans="2:65" s="12" customFormat="1" ht="11.25">
      <c r="B198" s="161"/>
      <c r="D198" s="162" t="s">
        <v>155</v>
      </c>
      <c r="F198" s="164" t="s">
        <v>287</v>
      </c>
      <c r="H198" s="165">
        <v>6.48</v>
      </c>
      <c r="I198" s="166"/>
      <c r="L198" s="161"/>
      <c r="M198" s="167"/>
      <c r="T198" s="168"/>
      <c r="AT198" s="163" t="s">
        <v>155</v>
      </c>
      <c r="AU198" s="163" t="s">
        <v>86</v>
      </c>
      <c r="AV198" s="12" t="s">
        <v>86</v>
      </c>
      <c r="AW198" s="12" t="s">
        <v>4</v>
      </c>
      <c r="AX198" s="12" t="s">
        <v>84</v>
      </c>
      <c r="AY198" s="163" t="s">
        <v>146</v>
      </c>
    </row>
    <row r="199" spans="2:65" s="1" customFormat="1" ht="24.2" customHeight="1">
      <c r="B199" s="33"/>
      <c r="C199" s="149" t="s">
        <v>288</v>
      </c>
      <c r="D199" s="149" t="s">
        <v>149</v>
      </c>
      <c r="E199" s="150" t="s">
        <v>289</v>
      </c>
      <c r="F199" s="151" t="s">
        <v>290</v>
      </c>
      <c r="G199" s="152" t="s">
        <v>291</v>
      </c>
      <c r="H199" s="153">
        <v>20</v>
      </c>
      <c r="I199" s="154"/>
      <c r="J199" s="155">
        <f>ROUND(I199*H199,2)</f>
        <v>0</v>
      </c>
      <c r="K199" s="156"/>
      <c r="L199" s="33"/>
      <c r="M199" s="157" t="s">
        <v>1</v>
      </c>
      <c r="N199" s="122" t="s">
        <v>42</v>
      </c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AR199" s="160" t="s">
        <v>225</v>
      </c>
      <c r="AT199" s="160" t="s">
        <v>149</v>
      </c>
      <c r="AU199" s="160" t="s">
        <v>86</v>
      </c>
      <c r="AY199" s="16" t="s">
        <v>146</v>
      </c>
      <c r="BE199" s="91">
        <f>IF(N199="základní",J199,0)</f>
        <v>0</v>
      </c>
      <c r="BF199" s="91">
        <f>IF(N199="snížená",J199,0)</f>
        <v>0</v>
      </c>
      <c r="BG199" s="91">
        <f>IF(N199="zákl. přenesená",J199,0)</f>
        <v>0</v>
      </c>
      <c r="BH199" s="91">
        <f>IF(N199="sníž. přenesená",J199,0)</f>
        <v>0</v>
      </c>
      <c r="BI199" s="91">
        <f>IF(N199="nulová",J199,0)</f>
        <v>0</v>
      </c>
      <c r="BJ199" s="16" t="s">
        <v>84</v>
      </c>
      <c r="BK199" s="91">
        <f>ROUND(I199*H199,2)</f>
        <v>0</v>
      </c>
      <c r="BL199" s="16" t="s">
        <v>225</v>
      </c>
      <c r="BM199" s="160" t="s">
        <v>292</v>
      </c>
    </row>
    <row r="200" spans="2:65" s="1" customFormat="1" ht="24.2" customHeight="1">
      <c r="B200" s="33"/>
      <c r="C200" s="149" t="s">
        <v>293</v>
      </c>
      <c r="D200" s="149" t="s">
        <v>149</v>
      </c>
      <c r="E200" s="150" t="s">
        <v>294</v>
      </c>
      <c r="F200" s="151" t="s">
        <v>295</v>
      </c>
      <c r="G200" s="152" t="s">
        <v>177</v>
      </c>
      <c r="H200" s="153">
        <v>0.54800000000000004</v>
      </c>
      <c r="I200" s="154"/>
      <c r="J200" s="155">
        <f>ROUND(I200*H200,2)</f>
        <v>0</v>
      </c>
      <c r="K200" s="156"/>
      <c r="L200" s="33"/>
      <c r="M200" s="157" t="s">
        <v>1</v>
      </c>
      <c r="N200" s="122" t="s">
        <v>42</v>
      </c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AR200" s="160" t="s">
        <v>225</v>
      </c>
      <c r="AT200" s="160" t="s">
        <v>149</v>
      </c>
      <c r="AU200" s="160" t="s">
        <v>86</v>
      </c>
      <c r="AY200" s="16" t="s">
        <v>146</v>
      </c>
      <c r="BE200" s="91">
        <f>IF(N200="základní",J200,0)</f>
        <v>0</v>
      </c>
      <c r="BF200" s="91">
        <f>IF(N200="snížená",J200,0)</f>
        <v>0</v>
      </c>
      <c r="BG200" s="91">
        <f>IF(N200="zákl. přenesená",J200,0)</f>
        <v>0</v>
      </c>
      <c r="BH200" s="91">
        <f>IF(N200="sníž. přenesená",J200,0)</f>
        <v>0</v>
      </c>
      <c r="BI200" s="91">
        <f>IF(N200="nulová",J200,0)</f>
        <v>0</v>
      </c>
      <c r="BJ200" s="16" t="s">
        <v>84</v>
      </c>
      <c r="BK200" s="91">
        <f>ROUND(I200*H200,2)</f>
        <v>0</v>
      </c>
      <c r="BL200" s="16" t="s">
        <v>225</v>
      </c>
      <c r="BM200" s="160" t="s">
        <v>296</v>
      </c>
    </row>
    <row r="201" spans="2:65" s="11" customFormat="1" ht="22.9" customHeight="1">
      <c r="B201" s="137"/>
      <c r="D201" s="138" t="s">
        <v>76</v>
      </c>
      <c r="E201" s="147" t="s">
        <v>297</v>
      </c>
      <c r="F201" s="147" t="s">
        <v>298</v>
      </c>
      <c r="I201" s="140"/>
      <c r="J201" s="148">
        <f>BK201</f>
        <v>0</v>
      </c>
      <c r="L201" s="137"/>
      <c r="M201" s="142"/>
      <c r="P201" s="143">
        <f>SUM(P202:P207)</f>
        <v>0</v>
      </c>
      <c r="R201" s="143">
        <f>SUM(R202:R207)</f>
        <v>0</v>
      </c>
      <c r="T201" s="144">
        <f>SUM(T202:T207)</f>
        <v>4.2551399999999999</v>
      </c>
      <c r="AR201" s="138" t="s">
        <v>86</v>
      </c>
      <c r="AT201" s="145" t="s">
        <v>76</v>
      </c>
      <c r="AU201" s="145" t="s">
        <v>84</v>
      </c>
      <c r="AY201" s="138" t="s">
        <v>146</v>
      </c>
      <c r="BK201" s="146">
        <f>SUM(BK202:BK207)</f>
        <v>0</v>
      </c>
    </row>
    <row r="202" spans="2:65" s="1" customFormat="1" ht="33" customHeight="1">
      <c r="B202" s="33"/>
      <c r="C202" s="149" t="s">
        <v>299</v>
      </c>
      <c r="D202" s="149" t="s">
        <v>149</v>
      </c>
      <c r="E202" s="150" t="s">
        <v>300</v>
      </c>
      <c r="F202" s="151" t="s">
        <v>301</v>
      </c>
      <c r="G202" s="152" t="s">
        <v>152</v>
      </c>
      <c r="H202" s="153">
        <v>69</v>
      </c>
      <c r="I202" s="154"/>
      <c r="J202" s="155">
        <f>ROUND(I202*H202,2)</f>
        <v>0</v>
      </c>
      <c r="K202" s="156"/>
      <c r="L202" s="33"/>
      <c r="M202" s="157" t="s">
        <v>1</v>
      </c>
      <c r="N202" s="122" t="s">
        <v>42</v>
      </c>
      <c r="P202" s="158">
        <f>O202*H202</f>
        <v>0</v>
      </c>
      <c r="Q202" s="158">
        <v>0</v>
      </c>
      <c r="R202" s="158">
        <f>Q202*H202</f>
        <v>0</v>
      </c>
      <c r="S202" s="158">
        <v>1.5740000000000001E-2</v>
      </c>
      <c r="T202" s="159">
        <f>S202*H202</f>
        <v>1.08606</v>
      </c>
      <c r="AR202" s="160" t="s">
        <v>225</v>
      </c>
      <c r="AT202" s="160" t="s">
        <v>149</v>
      </c>
      <c r="AU202" s="160" t="s">
        <v>86</v>
      </c>
      <c r="AY202" s="16" t="s">
        <v>146</v>
      </c>
      <c r="BE202" s="91">
        <f>IF(N202="základní",J202,0)</f>
        <v>0</v>
      </c>
      <c r="BF202" s="91">
        <f>IF(N202="snížená",J202,0)</f>
        <v>0</v>
      </c>
      <c r="BG202" s="91">
        <f>IF(N202="zákl. přenesená",J202,0)</f>
        <v>0</v>
      </c>
      <c r="BH202" s="91">
        <f>IF(N202="sníž. přenesená",J202,0)</f>
        <v>0</v>
      </c>
      <c r="BI202" s="91">
        <f>IF(N202="nulová",J202,0)</f>
        <v>0</v>
      </c>
      <c r="BJ202" s="16" t="s">
        <v>84</v>
      </c>
      <c r="BK202" s="91">
        <f>ROUND(I202*H202,2)</f>
        <v>0</v>
      </c>
      <c r="BL202" s="16" t="s">
        <v>225</v>
      </c>
      <c r="BM202" s="160" t="s">
        <v>302</v>
      </c>
    </row>
    <row r="203" spans="2:65" s="1" customFormat="1" ht="16.5" customHeight="1">
      <c r="B203" s="33"/>
      <c r="C203" s="149" t="s">
        <v>303</v>
      </c>
      <c r="D203" s="149" t="s">
        <v>149</v>
      </c>
      <c r="E203" s="150" t="s">
        <v>304</v>
      </c>
      <c r="F203" s="151" t="s">
        <v>305</v>
      </c>
      <c r="G203" s="152" t="s">
        <v>152</v>
      </c>
      <c r="H203" s="153">
        <v>69</v>
      </c>
      <c r="I203" s="154"/>
      <c r="J203" s="155">
        <f>ROUND(I203*H203,2)</f>
        <v>0</v>
      </c>
      <c r="K203" s="156"/>
      <c r="L203" s="33"/>
      <c r="M203" s="157" t="s">
        <v>1</v>
      </c>
      <c r="N203" s="122" t="s">
        <v>42</v>
      </c>
      <c r="P203" s="158">
        <f>O203*H203</f>
        <v>0</v>
      </c>
      <c r="Q203" s="158">
        <v>0</v>
      </c>
      <c r="R203" s="158">
        <f>Q203*H203</f>
        <v>0</v>
      </c>
      <c r="S203" s="158">
        <v>1.32E-3</v>
      </c>
      <c r="T203" s="159">
        <f>S203*H203</f>
        <v>9.1079999999999994E-2</v>
      </c>
      <c r="AR203" s="160" t="s">
        <v>225</v>
      </c>
      <c r="AT203" s="160" t="s">
        <v>149</v>
      </c>
      <c r="AU203" s="160" t="s">
        <v>86</v>
      </c>
      <c r="AY203" s="16" t="s">
        <v>146</v>
      </c>
      <c r="BE203" s="91">
        <f>IF(N203="základní",J203,0)</f>
        <v>0</v>
      </c>
      <c r="BF203" s="91">
        <f>IF(N203="snížená",J203,0)</f>
        <v>0</v>
      </c>
      <c r="BG203" s="91">
        <f>IF(N203="zákl. přenesená",J203,0)</f>
        <v>0</v>
      </c>
      <c r="BH203" s="91">
        <f>IF(N203="sníž. přenesená",J203,0)</f>
        <v>0</v>
      </c>
      <c r="BI203" s="91">
        <f>IF(N203="nulová",J203,0)</f>
        <v>0</v>
      </c>
      <c r="BJ203" s="16" t="s">
        <v>84</v>
      </c>
      <c r="BK203" s="91">
        <f>ROUND(I203*H203,2)</f>
        <v>0</v>
      </c>
      <c r="BL203" s="16" t="s">
        <v>225</v>
      </c>
      <c r="BM203" s="160" t="s">
        <v>306</v>
      </c>
    </row>
    <row r="204" spans="2:65" s="1" customFormat="1" ht="24.2" customHeight="1">
      <c r="B204" s="33"/>
      <c r="C204" s="149" t="s">
        <v>307</v>
      </c>
      <c r="D204" s="149" t="s">
        <v>149</v>
      </c>
      <c r="E204" s="150" t="s">
        <v>308</v>
      </c>
      <c r="F204" s="151" t="s">
        <v>309</v>
      </c>
      <c r="G204" s="152" t="s">
        <v>152</v>
      </c>
      <c r="H204" s="153">
        <v>69</v>
      </c>
      <c r="I204" s="154"/>
      <c r="J204" s="155">
        <f>ROUND(I204*H204,2)</f>
        <v>0</v>
      </c>
      <c r="K204" s="156"/>
      <c r="L204" s="33"/>
      <c r="M204" s="157" t="s">
        <v>1</v>
      </c>
      <c r="N204" s="122" t="s">
        <v>42</v>
      </c>
      <c r="P204" s="158">
        <f>O204*H204</f>
        <v>0</v>
      </c>
      <c r="Q204" s="158">
        <v>0</v>
      </c>
      <c r="R204" s="158">
        <f>Q204*H204</f>
        <v>0</v>
      </c>
      <c r="S204" s="158">
        <v>0.03</v>
      </c>
      <c r="T204" s="159">
        <f>S204*H204</f>
        <v>2.0699999999999998</v>
      </c>
      <c r="AR204" s="160" t="s">
        <v>225</v>
      </c>
      <c r="AT204" s="160" t="s">
        <v>149</v>
      </c>
      <c r="AU204" s="160" t="s">
        <v>86</v>
      </c>
      <c r="AY204" s="16" t="s">
        <v>146</v>
      </c>
      <c r="BE204" s="91">
        <f>IF(N204="základní",J204,0)</f>
        <v>0</v>
      </c>
      <c r="BF204" s="91">
        <f>IF(N204="snížená",J204,0)</f>
        <v>0</v>
      </c>
      <c r="BG204" s="91">
        <f>IF(N204="zákl. přenesená",J204,0)</f>
        <v>0</v>
      </c>
      <c r="BH204" s="91">
        <f>IF(N204="sníž. přenesená",J204,0)</f>
        <v>0</v>
      </c>
      <c r="BI204" s="91">
        <f>IF(N204="nulová",J204,0)</f>
        <v>0</v>
      </c>
      <c r="BJ204" s="16" t="s">
        <v>84</v>
      </c>
      <c r="BK204" s="91">
        <f>ROUND(I204*H204,2)</f>
        <v>0</v>
      </c>
      <c r="BL204" s="16" t="s">
        <v>225</v>
      </c>
      <c r="BM204" s="160" t="s">
        <v>310</v>
      </c>
    </row>
    <row r="205" spans="2:65" s="1" customFormat="1" ht="24.2" customHeight="1">
      <c r="B205" s="33"/>
      <c r="C205" s="149" t="s">
        <v>270</v>
      </c>
      <c r="D205" s="149" t="s">
        <v>149</v>
      </c>
      <c r="E205" s="150" t="s">
        <v>311</v>
      </c>
      <c r="F205" s="151" t="s">
        <v>312</v>
      </c>
      <c r="G205" s="152" t="s">
        <v>152</v>
      </c>
      <c r="H205" s="153">
        <v>20</v>
      </c>
      <c r="I205" s="154"/>
      <c r="J205" s="155">
        <f>ROUND(I205*H205,2)</f>
        <v>0</v>
      </c>
      <c r="K205" s="156"/>
      <c r="L205" s="33"/>
      <c r="M205" s="157" t="s">
        <v>1</v>
      </c>
      <c r="N205" s="122" t="s">
        <v>42</v>
      </c>
      <c r="P205" s="158">
        <f>O205*H205</f>
        <v>0</v>
      </c>
      <c r="Q205" s="158">
        <v>0</v>
      </c>
      <c r="R205" s="158">
        <f>Q205*H205</f>
        <v>0</v>
      </c>
      <c r="S205" s="158">
        <v>0.03</v>
      </c>
      <c r="T205" s="159">
        <f>S205*H205</f>
        <v>0.6</v>
      </c>
      <c r="AR205" s="160" t="s">
        <v>225</v>
      </c>
      <c r="AT205" s="160" t="s">
        <v>149</v>
      </c>
      <c r="AU205" s="160" t="s">
        <v>86</v>
      </c>
      <c r="AY205" s="16" t="s">
        <v>146</v>
      </c>
      <c r="BE205" s="91">
        <f>IF(N205="základní",J205,0)</f>
        <v>0</v>
      </c>
      <c r="BF205" s="91">
        <f>IF(N205="snížená",J205,0)</f>
        <v>0</v>
      </c>
      <c r="BG205" s="91">
        <f>IF(N205="zákl. přenesená",J205,0)</f>
        <v>0</v>
      </c>
      <c r="BH205" s="91">
        <f>IF(N205="sníž. přenesená",J205,0)</f>
        <v>0</v>
      </c>
      <c r="BI205" s="91">
        <f>IF(N205="nulová",J205,0)</f>
        <v>0</v>
      </c>
      <c r="BJ205" s="16" t="s">
        <v>84</v>
      </c>
      <c r="BK205" s="91">
        <f>ROUND(I205*H205,2)</f>
        <v>0</v>
      </c>
      <c r="BL205" s="16" t="s">
        <v>225</v>
      </c>
      <c r="BM205" s="160" t="s">
        <v>313</v>
      </c>
    </row>
    <row r="206" spans="2:65" s="1" customFormat="1" ht="24.2" customHeight="1">
      <c r="B206" s="33"/>
      <c r="C206" s="149" t="s">
        <v>314</v>
      </c>
      <c r="D206" s="149" t="s">
        <v>149</v>
      </c>
      <c r="E206" s="150" t="s">
        <v>315</v>
      </c>
      <c r="F206" s="151" t="s">
        <v>316</v>
      </c>
      <c r="G206" s="152" t="s">
        <v>164</v>
      </c>
      <c r="H206" s="153">
        <v>68</v>
      </c>
      <c r="I206" s="154"/>
      <c r="J206" s="155">
        <f>ROUND(I206*H206,2)</f>
        <v>0</v>
      </c>
      <c r="K206" s="156"/>
      <c r="L206" s="33"/>
      <c r="M206" s="157" t="s">
        <v>1</v>
      </c>
      <c r="N206" s="122" t="s">
        <v>42</v>
      </c>
      <c r="P206" s="158">
        <f>O206*H206</f>
        <v>0</v>
      </c>
      <c r="Q206" s="158">
        <v>0</v>
      </c>
      <c r="R206" s="158">
        <f>Q206*H206</f>
        <v>0</v>
      </c>
      <c r="S206" s="158">
        <v>6.0000000000000001E-3</v>
      </c>
      <c r="T206" s="159">
        <f>S206*H206</f>
        <v>0.40800000000000003</v>
      </c>
      <c r="AR206" s="160" t="s">
        <v>225</v>
      </c>
      <c r="AT206" s="160" t="s">
        <v>149</v>
      </c>
      <c r="AU206" s="160" t="s">
        <v>86</v>
      </c>
      <c r="AY206" s="16" t="s">
        <v>146</v>
      </c>
      <c r="BE206" s="91">
        <f>IF(N206="základní",J206,0)</f>
        <v>0</v>
      </c>
      <c r="BF206" s="91">
        <f>IF(N206="snížená",J206,0)</f>
        <v>0</v>
      </c>
      <c r="BG206" s="91">
        <f>IF(N206="zákl. přenesená",J206,0)</f>
        <v>0</v>
      </c>
      <c r="BH206" s="91">
        <f>IF(N206="sníž. přenesená",J206,0)</f>
        <v>0</v>
      </c>
      <c r="BI206" s="91">
        <f>IF(N206="nulová",J206,0)</f>
        <v>0</v>
      </c>
      <c r="BJ206" s="16" t="s">
        <v>84</v>
      </c>
      <c r="BK206" s="91">
        <f>ROUND(I206*H206,2)</f>
        <v>0</v>
      </c>
      <c r="BL206" s="16" t="s">
        <v>225</v>
      </c>
      <c r="BM206" s="160" t="s">
        <v>317</v>
      </c>
    </row>
    <row r="207" spans="2:65" s="12" customFormat="1" ht="11.25">
      <c r="B207" s="161"/>
      <c r="D207" s="162" t="s">
        <v>155</v>
      </c>
      <c r="E207" s="163" t="s">
        <v>1</v>
      </c>
      <c r="F207" s="164" t="s">
        <v>318</v>
      </c>
      <c r="H207" s="165">
        <v>68</v>
      </c>
      <c r="I207" s="166"/>
      <c r="L207" s="161"/>
      <c r="M207" s="167"/>
      <c r="T207" s="168"/>
      <c r="AT207" s="163" t="s">
        <v>155</v>
      </c>
      <c r="AU207" s="163" t="s">
        <v>86</v>
      </c>
      <c r="AV207" s="12" t="s">
        <v>86</v>
      </c>
      <c r="AW207" s="12" t="s">
        <v>32</v>
      </c>
      <c r="AX207" s="12" t="s">
        <v>84</v>
      </c>
      <c r="AY207" s="163" t="s">
        <v>146</v>
      </c>
    </row>
    <row r="208" spans="2:65" s="11" customFormat="1" ht="22.9" customHeight="1">
      <c r="B208" s="137"/>
      <c r="D208" s="138" t="s">
        <v>76</v>
      </c>
      <c r="E208" s="147" t="s">
        <v>319</v>
      </c>
      <c r="F208" s="147" t="s">
        <v>320</v>
      </c>
      <c r="I208" s="140"/>
      <c r="J208" s="148">
        <f>BK208</f>
        <v>0</v>
      </c>
      <c r="L208" s="137"/>
      <c r="M208" s="142"/>
      <c r="P208" s="143">
        <f>SUM(P209:P212)</f>
        <v>0</v>
      </c>
      <c r="R208" s="143">
        <f>SUM(R209:R212)</f>
        <v>1.2813299999999999</v>
      </c>
      <c r="T208" s="144">
        <f>SUM(T209:T212)</f>
        <v>1.1874899999999999</v>
      </c>
      <c r="AR208" s="138" t="s">
        <v>86</v>
      </c>
      <c r="AT208" s="145" t="s">
        <v>76</v>
      </c>
      <c r="AU208" s="145" t="s">
        <v>84</v>
      </c>
      <c r="AY208" s="138" t="s">
        <v>146</v>
      </c>
      <c r="BK208" s="146">
        <f>SUM(BK209:BK212)</f>
        <v>0</v>
      </c>
    </row>
    <row r="209" spans="2:65" s="1" customFormat="1" ht="16.5" customHeight="1">
      <c r="B209" s="33"/>
      <c r="C209" s="149" t="s">
        <v>321</v>
      </c>
      <c r="D209" s="149" t="s">
        <v>149</v>
      </c>
      <c r="E209" s="150" t="s">
        <v>322</v>
      </c>
      <c r="F209" s="151" t="s">
        <v>323</v>
      </c>
      <c r="G209" s="152" t="s">
        <v>152</v>
      </c>
      <c r="H209" s="153">
        <v>69</v>
      </c>
      <c r="I209" s="154"/>
      <c r="J209" s="155">
        <f>ROUND(I209*H209,2)</f>
        <v>0</v>
      </c>
      <c r="K209" s="156"/>
      <c r="L209" s="33"/>
      <c r="M209" s="157" t="s">
        <v>1</v>
      </c>
      <c r="N209" s="122" t="s">
        <v>42</v>
      </c>
      <c r="P209" s="158">
        <f>O209*H209</f>
        <v>0</v>
      </c>
      <c r="Q209" s="158">
        <v>1E-4</v>
      </c>
      <c r="R209" s="158">
        <f>Q209*H209</f>
        <v>6.9000000000000008E-3</v>
      </c>
      <c r="S209" s="158">
        <v>0</v>
      </c>
      <c r="T209" s="159">
        <f>S209*H209</f>
        <v>0</v>
      </c>
      <c r="AR209" s="160" t="s">
        <v>225</v>
      </c>
      <c r="AT209" s="160" t="s">
        <v>149</v>
      </c>
      <c r="AU209" s="160" t="s">
        <v>86</v>
      </c>
      <c r="AY209" s="16" t="s">
        <v>146</v>
      </c>
      <c r="BE209" s="91">
        <f>IF(N209="základní",J209,0)</f>
        <v>0</v>
      </c>
      <c r="BF209" s="91">
        <f>IF(N209="snížená",J209,0)</f>
        <v>0</v>
      </c>
      <c r="BG209" s="91">
        <f>IF(N209="zákl. přenesená",J209,0)</f>
        <v>0</v>
      </c>
      <c r="BH209" s="91">
        <f>IF(N209="sníž. přenesená",J209,0)</f>
        <v>0</v>
      </c>
      <c r="BI209" s="91">
        <f>IF(N209="nulová",J209,0)</f>
        <v>0</v>
      </c>
      <c r="BJ209" s="16" t="s">
        <v>84</v>
      </c>
      <c r="BK209" s="91">
        <f>ROUND(I209*H209,2)</f>
        <v>0</v>
      </c>
      <c r="BL209" s="16" t="s">
        <v>225</v>
      </c>
      <c r="BM209" s="160" t="s">
        <v>324</v>
      </c>
    </row>
    <row r="210" spans="2:65" s="1" customFormat="1" ht="24.2" customHeight="1">
      <c r="B210" s="33"/>
      <c r="C210" s="149" t="s">
        <v>325</v>
      </c>
      <c r="D210" s="149" t="s">
        <v>149</v>
      </c>
      <c r="E210" s="150" t="s">
        <v>326</v>
      </c>
      <c r="F210" s="151" t="s">
        <v>327</v>
      </c>
      <c r="G210" s="152" t="s">
        <v>152</v>
      </c>
      <c r="H210" s="153">
        <v>69</v>
      </c>
      <c r="I210" s="154"/>
      <c r="J210" s="155">
        <f>ROUND(I210*H210,2)</f>
        <v>0</v>
      </c>
      <c r="K210" s="156"/>
      <c r="L210" s="33"/>
      <c r="M210" s="157" t="s">
        <v>1</v>
      </c>
      <c r="N210" s="122" t="s">
        <v>42</v>
      </c>
      <c r="P210" s="158">
        <f>O210*H210</f>
        <v>0</v>
      </c>
      <c r="Q210" s="158">
        <v>0</v>
      </c>
      <c r="R210" s="158">
        <f>Q210*H210</f>
        <v>0</v>
      </c>
      <c r="S210" s="158">
        <v>1.721E-2</v>
      </c>
      <c r="T210" s="159">
        <f>S210*H210</f>
        <v>1.1874899999999999</v>
      </c>
      <c r="AR210" s="160" t="s">
        <v>225</v>
      </c>
      <c r="AT210" s="160" t="s">
        <v>149</v>
      </c>
      <c r="AU210" s="160" t="s">
        <v>86</v>
      </c>
      <c r="AY210" s="16" t="s">
        <v>146</v>
      </c>
      <c r="BE210" s="91">
        <f>IF(N210="základní",J210,0)</f>
        <v>0</v>
      </c>
      <c r="BF210" s="91">
        <f>IF(N210="snížená",J210,0)</f>
        <v>0</v>
      </c>
      <c r="BG210" s="91">
        <f>IF(N210="zákl. přenesená",J210,0)</f>
        <v>0</v>
      </c>
      <c r="BH210" s="91">
        <f>IF(N210="sníž. přenesená",J210,0)</f>
        <v>0</v>
      </c>
      <c r="BI210" s="91">
        <f>IF(N210="nulová",J210,0)</f>
        <v>0</v>
      </c>
      <c r="BJ210" s="16" t="s">
        <v>84</v>
      </c>
      <c r="BK210" s="91">
        <f>ROUND(I210*H210,2)</f>
        <v>0</v>
      </c>
      <c r="BL210" s="16" t="s">
        <v>225</v>
      </c>
      <c r="BM210" s="160" t="s">
        <v>328</v>
      </c>
    </row>
    <row r="211" spans="2:65" s="1" customFormat="1" ht="44.25" customHeight="1">
      <c r="B211" s="33"/>
      <c r="C211" s="149" t="s">
        <v>329</v>
      </c>
      <c r="D211" s="149" t="s">
        <v>149</v>
      </c>
      <c r="E211" s="150" t="s">
        <v>330</v>
      </c>
      <c r="F211" s="151" t="s">
        <v>331</v>
      </c>
      <c r="G211" s="152" t="s">
        <v>152</v>
      </c>
      <c r="H211" s="153">
        <v>69</v>
      </c>
      <c r="I211" s="154"/>
      <c r="J211" s="155">
        <f>ROUND(I211*H211,2)</f>
        <v>0</v>
      </c>
      <c r="K211" s="156"/>
      <c r="L211" s="33"/>
      <c r="M211" s="157" t="s">
        <v>1</v>
      </c>
      <c r="N211" s="122" t="s">
        <v>42</v>
      </c>
      <c r="P211" s="158">
        <f>O211*H211</f>
        <v>0</v>
      </c>
      <c r="Q211" s="158">
        <v>1.847E-2</v>
      </c>
      <c r="R211" s="158">
        <f>Q211*H211</f>
        <v>1.27443</v>
      </c>
      <c r="S211" s="158">
        <v>0</v>
      </c>
      <c r="T211" s="159">
        <f>S211*H211</f>
        <v>0</v>
      </c>
      <c r="AR211" s="160" t="s">
        <v>225</v>
      </c>
      <c r="AT211" s="160" t="s">
        <v>149</v>
      </c>
      <c r="AU211" s="160" t="s">
        <v>86</v>
      </c>
      <c r="AY211" s="16" t="s">
        <v>146</v>
      </c>
      <c r="BE211" s="91">
        <f>IF(N211="základní",J211,0)</f>
        <v>0</v>
      </c>
      <c r="BF211" s="91">
        <f>IF(N211="snížená",J211,0)</f>
        <v>0</v>
      </c>
      <c r="BG211" s="91">
        <f>IF(N211="zákl. přenesená",J211,0)</f>
        <v>0</v>
      </c>
      <c r="BH211" s="91">
        <f>IF(N211="sníž. přenesená",J211,0)</f>
        <v>0</v>
      </c>
      <c r="BI211" s="91">
        <f>IF(N211="nulová",J211,0)</f>
        <v>0</v>
      </c>
      <c r="BJ211" s="16" t="s">
        <v>84</v>
      </c>
      <c r="BK211" s="91">
        <f>ROUND(I211*H211,2)</f>
        <v>0</v>
      </c>
      <c r="BL211" s="16" t="s">
        <v>225</v>
      </c>
      <c r="BM211" s="160" t="s">
        <v>332</v>
      </c>
    </row>
    <row r="212" spans="2:65" s="1" customFormat="1" ht="24.2" customHeight="1">
      <c r="B212" s="33"/>
      <c r="C212" s="149" t="s">
        <v>333</v>
      </c>
      <c r="D212" s="149" t="s">
        <v>149</v>
      </c>
      <c r="E212" s="150" t="s">
        <v>334</v>
      </c>
      <c r="F212" s="151" t="s">
        <v>335</v>
      </c>
      <c r="G212" s="152" t="s">
        <v>177</v>
      </c>
      <c r="H212" s="153">
        <v>1.2809999999999999</v>
      </c>
      <c r="I212" s="154"/>
      <c r="J212" s="155">
        <f>ROUND(I212*H212,2)</f>
        <v>0</v>
      </c>
      <c r="K212" s="156"/>
      <c r="L212" s="33"/>
      <c r="M212" s="157" t="s">
        <v>1</v>
      </c>
      <c r="N212" s="122" t="s">
        <v>42</v>
      </c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AR212" s="160" t="s">
        <v>225</v>
      </c>
      <c r="AT212" s="160" t="s">
        <v>149</v>
      </c>
      <c r="AU212" s="160" t="s">
        <v>86</v>
      </c>
      <c r="AY212" s="16" t="s">
        <v>146</v>
      </c>
      <c r="BE212" s="91">
        <f>IF(N212="základní",J212,0)</f>
        <v>0</v>
      </c>
      <c r="BF212" s="91">
        <f>IF(N212="snížená",J212,0)</f>
        <v>0</v>
      </c>
      <c r="BG212" s="91">
        <f>IF(N212="zákl. přenesená",J212,0)</f>
        <v>0</v>
      </c>
      <c r="BH212" s="91">
        <f>IF(N212="sníž. přenesená",J212,0)</f>
        <v>0</v>
      </c>
      <c r="BI212" s="91">
        <f>IF(N212="nulová",J212,0)</f>
        <v>0</v>
      </c>
      <c r="BJ212" s="16" t="s">
        <v>84</v>
      </c>
      <c r="BK212" s="91">
        <f>ROUND(I212*H212,2)</f>
        <v>0</v>
      </c>
      <c r="BL212" s="16" t="s">
        <v>225</v>
      </c>
      <c r="BM212" s="160" t="s">
        <v>336</v>
      </c>
    </row>
    <row r="213" spans="2:65" s="11" customFormat="1" ht="22.9" customHeight="1">
      <c r="B213" s="137"/>
      <c r="D213" s="138" t="s">
        <v>76</v>
      </c>
      <c r="E213" s="147" t="s">
        <v>337</v>
      </c>
      <c r="F213" s="147" t="s">
        <v>338</v>
      </c>
      <c r="I213" s="140"/>
      <c r="J213" s="148">
        <f>BK213</f>
        <v>0</v>
      </c>
      <c r="L213" s="137"/>
      <c r="M213" s="142"/>
      <c r="P213" s="143">
        <f>SUM(P214:P217)</f>
        <v>0</v>
      </c>
      <c r="R213" s="143">
        <f>SUM(R214:R217)</f>
        <v>0</v>
      </c>
      <c r="T213" s="144">
        <f>SUM(T214:T217)</f>
        <v>0.18940499999999999</v>
      </c>
      <c r="AR213" s="138" t="s">
        <v>86</v>
      </c>
      <c r="AT213" s="145" t="s">
        <v>76</v>
      </c>
      <c r="AU213" s="145" t="s">
        <v>84</v>
      </c>
      <c r="AY213" s="138" t="s">
        <v>146</v>
      </c>
      <c r="BK213" s="146">
        <f>SUM(BK214:BK217)</f>
        <v>0</v>
      </c>
    </row>
    <row r="214" spans="2:65" s="1" customFormat="1" ht="16.5" customHeight="1">
      <c r="B214" s="33"/>
      <c r="C214" s="149" t="s">
        <v>339</v>
      </c>
      <c r="D214" s="149" t="s">
        <v>149</v>
      </c>
      <c r="E214" s="150" t="s">
        <v>340</v>
      </c>
      <c r="F214" s="151" t="s">
        <v>341</v>
      </c>
      <c r="G214" s="152" t="s">
        <v>152</v>
      </c>
      <c r="H214" s="153">
        <v>17.25</v>
      </c>
      <c r="I214" s="154"/>
      <c r="J214" s="155">
        <f>ROUND(I214*H214,2)</f>
        <v>0</v>
      </c>
      <c r="K214" s="156"/>
      <c r="L214" s="33"/>
      <c r="M214" s="157" t="s">
        <v>1</v>
      </c>
      <c r="N214" s="122" t="s">
        <v>42</v>
      </c>
      <c r="P214" s="158">
        <f>O214*H214</f>
        <v>0</v>
      </c>
      <c r="Q214" s="158">
        <v>0</v>
      </c>
      <c r="R214" s="158">
        <f>Q214*H214</f>
        <v>0</v>
      </c>
      <c r="S214" s="158">
        <v>1.098E-2</v>
      </c>
      <c r="T214" s="159">
        <f>S214*H214</f>
        <v>0.18940499999999999</v>
      </c>
      <c r="AR214" s="160" t="s">
        <v>225</v>
      </c>
      <c r="AT214" s="160" t="s">
        <v>149</v>
      </c>
      <c r="AU214" s="160" t="s">
        <v>86</v>
      </c>
      <c r="AY214" s="16" t="s">
        <v>146</v>
      </c>
      <c r="BE214" s="91">
        <f>IF(N214="základní",J214,0)</f>
        <v>0</v>
      </c>
      <c r="BF214" s="91">
        <f>IF(N214="snížená",J214,0)</f>
        <v>0</v>
      </c>
      <c r="BG214" s="91">
        <f>IF(N214="zákl. přenesená",J214,0)</f>
        <v>0</v>
      </c>
      <c r="BH214" s="91">
        <f>IF(N214="sníž. přenesená",J214,0)</f>
        <v>0</v>
      </c>
      <c r="BI214" s="91">
        <f>IF(N214="nulová",J214,0)</f>
        <v>0</v>
      </c>
      <c r="BJ214" s="16" t="s">
        <v>84</v>
      </c>
      <c r="BK214" s="91">
        <f>ROUND(I214*H214,2)</f>
        <v>0</v>
      </c>
      <c r="BL214" s="16" t="s">
        <v>225</v>
      </c>
      <c r="BM214" s="160" t="s">
        <v>342</v>
      </c>
    </row>
    <row r="215" spans="2:65" s="12" customFormat="1" ht="11.25">
      <c r="B215" s="161"/>
      <c r="D215" s="162" t="s">
        <v>155</v>
      </c>
      <c r="E215" s="163" t="s">
        <v>1</v>
      </c>
      <c r="F215" s="164" t="s">
        <v>343</v>
      </c>
      <c r="H215" s="165">
        <v>6.75</v>
      </c>
      <c r="I215" s="166"/>
      <c r="L215" s="161"/>
      <c r="M215" s="167"/>
      <c r="T215" s="168"/>
      <c r="AT215" s="163" t="s">
        <v>155</v>
      </c>
      <c r="AU215" s="163" t="s">
        <v>86</v>
      </c>
      <c r="AV215" s="12" t="s">
        <v>86</v>
      </c>
      <c r="AW215" s="12" t="s">
        <v>32</v>
      </c>
      <c r="AX215" s="12" t="s">
        <v>77</v>
      </c>
      <c r="AY215" s="163" t="s">
        <v>146</v>
      </c>
    </row>
    <row r="216" spans="2:65" s="12" customFormat="1" ht="11.25">
      <c r="B216" s="161"/>
      <c r="D216" s="162" t="s">
        <v>155</v>
      </c>
      <c r="E216" s="163" t="s">
        <v>1</v>
      </c>
      <c r="F216" s="164" t="s">
        <v>344</v>
      </c>
      <c r="H216" s="165">
        <v>10.5</v>
      </c>
      <c r="I216" s="166"/>
      <c r="L216" s="161"/>
      <c r="M216" s="167"/>
      <c r="T216" s="168"/>
      <c r="AT216" s="163" t="s">
        <v>155</v>
      </c>
      <c r="AU216" s="163" t="s">
        <v>86</v>
      </c>
      <c r="AV216" s="12" t="s">
        <v>86</v>
      </c>
      <c r="AW216" s="12" t="s">
        <v>32</v>
      </c>
      <c r="AX216" s="12" t="s">
        <v>77</v>
      </c>
      <c r="AY216" s="163" t="s">
        <v>146</v>
      </c>
    </row>
    <row r="217" spans="2:65" s="13" customFormat="1" ht="11.25">
      <c r="B217" s="169"/>
      <c r="D217" s="162" t="s">
        <v>155</v>
      </c>
      <c r="E217" s="170" t="s">
        <v>1</v>
      </c>
      <c r="F217" s="171" t="s">
        <v>168</v>
      </c>
      <c r="H217" s="172">
        <v>17.25</v>
      </c>
      <c r="I217" s="173"/>
      <c r="L217" s="169"/>
      <c r="M217" s="174"/>
      <c r="T217" s="175"/>
      <c r="AT217" s="170" t="s">
        <v>155</v>
      </c>
      <c r="AU217" s="170" t="s">
        <v>86</v>
      </c>
      <c r="AV217" s="13" t="s">
        <v>153</v>
      </c>
      <c r="AW217" s="13" t="s">
        <v>32</v>
      </c>
      <c r="AX217" s="13" t="s">
        <v>84</v>
      </c>
      <c r="AY217" s="170" t="s">
        <v>146</v>
      </c>
    </row>
    <row r="218" spans="2:65" s="11" customFormat="1" ht="22.9" customHeight="1">
      <c r="B218" s="137"/>
      <c r="D218" s="138" t="s">
        <v>76</v>
      </c>
      <c r="E218" s="147" t="s">
        <v>345</v>
      </c>
      <c r="F218" s="147" t="s">
        <v>346</v>
      </c>
      <c r="I218" s="140"/>
      <c r="J218" s="148">
        <f>BK218</f>
        <v>0</v>
      </c>
      <c r="L218" s="137"/>
      <c r="M218" s="142"/>
      <c r="P218" s="143">
        <f>SUM(P219:P232)</f>
        <v>0</v>
      </c>
      <c r="R218" s="143">
        <f>SUM(R219:R232)</f>
        <v>2.6994000000000002E-3</v>
      </c>
      <c r="T218" s="144">
        <f>SUM(T219:T232)</f>
        <v>0.18417</v>
      </c>
      <c r="AR218" s="138" t="s">
        <v>86</v>
      </c>
      <c r="AT218" s="145" t="s">
        <v>76</v>
      </c>
      <c r="AU218" s="145" t="s">
        <v>84</v>
      </c>
      <c r="AY218" s="138" t="s">
        <v>146</v>
      </c>
      <c r="BK218" s="146">
        <f>SUM(BK219:BK232)</f>
        <v>0</v>
      </c>
    </row>
    <row r="219" spans="2:65" s="1" customFormat="1" ht="16.5" customHeight="1">
      <c r="B219" s="33"/>
      <c r="C219" s="149" t="s">
        <v>278</v>
      </c>
      <c r="D219" s="149" t="s">
        <v>149</v>
      </c>
      <c r="E219" s="150" t="s">
        <v>347</v>
      </c>
      <c r="F219" s="151" t="s">
        <v>348</v>
      </c>
      <c r="G219" s="152" t="s">
        <v>152</v>
      </c>
      <c r="H219" s="153">
        <v>7.8</v>
      </c>
      <c r="I219" s="154"/>
      <c r="J219" s="155">
        <f>ROUND(I219*H219,2)</f>
        <v>0</v>
      </c>
      <c r="K219" s="156"/>
      <c r="L219" s="33"/>
      <c r="M219" s="157" t="s">
        <v>1</v>
      </c>
      <c r="N219" s="122" t="s">
        <v>42</v>
      </c>
      <c r="P219" s="158">
        <f>O219*H219</f>
        <v>0</v>
      </c>
      <c r="Q219" s="158">
        <v>6.0000000000000002E-5</v>
      </c>
      <c r="R219" s="158">
        <f>Q219*H219</f>
        <v>4.6799999999999999E-4</v>
      </c>
      <c r="S219" s="158">
        <v>0</v>
      </c>
      <c r="T219" s="159">
        <f>S219*H219</f>
        <v>0</v>
      </c>
      <c r="AR219" s="160" t="s">
        <v>225</v>
      </c>
      <c r="AT219" s="160" t="s">
        <v>149</v>
      </c>
      <c r="AU219" s="160" t="s">
        <v>86</v>
      </c>
      <c r="AY219" s="16" t="s">
        <v>146</v>
      </c>
      <c r="BE219" s="91">
        <f>IF(N219="základní",J219,0)</f>
        <v>0</v>
      </c>
      <c r="BF219" s="91">
        <f>IF(N219="snížená",J219,0)</f>
        <v>0</v>
      </c>
      <c r="BG219" s="91">
        <f>IF(N219="zákl. přenesená",J219,0)</f>
        <v>0</v>
      </c>
      <c r="BH219" s="91">
        <f>IF(N219="sníž. přenesená",J219,0)</f>
        <v>0</v>
      </c>
      <c r="BI219" s="91">
        <f>IF(N219="nulová",J219,0)</f>
        <v>0</v>
      </c>
      <c r="BJ219" s="16" t="s">
        <v>84</v>
      </c>
      <c r="BK219" s="91">
        <f>ROUND(I219*H219,2)</f>
        <v>0</v>
      </c>
      <c r="BL219" s="16" t="s">
        <v>225</v>
      </c>
      <c r="BM219" s="160" t="s">
        <v>349</v>
      </c>
    </row>
    <row r="220" spans="2:65" s="12" customFormat="1" ht="11.25">
      <c r="B220" s="161"/>
      <c r="D220" s="162" t="s">
        <v>155</v>
      </c>
      <c r="E220" s="163" t="s">
        <v>1</v>
      </c>
      <c r="F220" s="164" t="s">
        <v>350</v>
      </c>
      <c r="H220" s="165">
        <v>7.8</v>
      </c>
      <c r="I220" s="166"/>
      <c r="L220" s="161"/>
      <c r="M220" s="167"/>
      <c r="T220" s="168"/>
      <c r="AT220" s="163" t="s">
        <v>155</v>
      </c>
      <c r="AU220" s="163" t="s">
        <v>86</v>
      </c>
      <c r="AV220" s="12" t="s">
        <v>86</v>
      </c>
      <c r="AW220" s="12" t="s">
        <v>32</v>
      </c>
      <c r="AX220" s="12" t="s">
        <v>84</v>
      </c>
      <c r="AY220" s="163" t="s">
        <v>146</v>
      </c>
    </row>
    <row r="221" spans="2:65" s="1" customFormat="1" ht="21.75" customHeight="1">
      <c r="B221" s="33"/>
      <c r="C221" s="149" t="s">
        <v>351</v>
      </c>
      <c r="D221" s="149" t="s">
        <v>149</v>
      </c>
      <c r="E221" s="150" t="s">
        <v>352</v>
      </c>
      <c r="F221" s="151" t="s">
        <v>353</v>
      </c>
      <c r="G221" s="152" t="s">
        <v>152</v>
      </c>
      <c r="H221" s="153">
        <v>7.8</v>
      </c>
      <c r="I221" s="154"/>
      <c r="J221" s="155">
        <f>ROUND(I221*H221,2)</f>
        <v>0</v>
      </c>
      <c r="K221" s="156"/>
      <c r="L221" s="33"/>
      <c r="M221" s="157" t="s">
        <v>1</v>
      </c>
      <c r="N221" s="122" t="s">
        <v>42</v>
      </c>
      <c r="P221" s="158">
        <f>O221*H221</f>
        <v>0</v>
      </c>
      <c r="Q221" s="158">
        <v>0</v>
      </c>
      <c r="R221" s="158">
        <f>Q221*H221</f>
        <v>0</v>
      </c>
      <c r="S221" s="158">
        <v>1.7000000000000001E-2</v>
      </c>
      <c r="T221" s="159">
        <f>S221*H221</f>
        <v>0.1326</v>
      </c>
      <c r="AR221" s="160" t="s">
        <v>225</v>
      </c>
      <c r="AT221" s="160" t="s">
        <v>149</v>
      </c>
      <c r="AU221" s="160" t="s">
        <v>86</v>
      </c>
      <c r="AY221" s="16" t="s">
        <v>146</v>
      </c>
      <c r="BE221" s="91">
        <f>IF(N221="základní",J221,0)</f>
        <v>0</v>
      </c>
      <c r="BF221" s="91">
        <f>IF(N221="snížená",J221,0)</f>
        <v>0</v>
      </c>
      <c r="BG221" s="91">
        <f>IF(N221="zákl. přenesená",J221,0)</f>
        <v>0</v>
      </c>
      <c r="BH221" s="91">
        <f>IF(N221="sníž. přenesená",J221,0)</f>
        <v>0</v>
      </c>
      <c r="BI221" s="91">
        <f>IF(N221="nulová",J221,0)</f>
        <v>0</v>
      </c>
      <c r="BJ221" s="16" t="s">
        <v>84</v>
      </c>
      <c r="BK221" s="91">
        <f>ROUND(I221*H221,2)</f>
        <v>0</v>
      </c>
      <c r="BL221" s="16" t="s">
        <v>225</v>
      </c>
      <c r="BM221" s="160" t="s">
        <v>354</v>
      </c>
    </row>
    <row r="222" spans="2:65" s="12" customFormat="1" ht="11.25">
      <c r="B222" s="161"/>
      <c r="D222" s="162" t="s">
        <v>155</v>
      </c>
      <c r="E222" s="163" t="s">
        <v>1</v>
      </c>
      <c r="F222" s="164" t="s">
        <v>350</v>
      </c>
      <c r="H222" s="165">
        <v>7.8</v>
      </c>
      <c r="I222" s="166"/>
      <c r="L222" s="161"/>
      <c r="M222" s="167"/>
      <c r="T222" s="168"/>
      <c r="AT222" s="163" t="s">
        <v>155</v>
      </c>
      <c r="AU222" s="163" t="s">
        <v>86</v>
      </c>
      <c r="AV222" s="12" t="s">
        <v>86</v>
      </c>
      <c r="AW222" s="12" t="s">
        <v>32</v>
      </c>
      <c r="AX222" s="12" t="s">
        <v>84</v>
      </c>
      <c r="AY222" s="163" t="s">
        <v>146</v>
      </c>
    </row>
    <row r="223" spans="2:65" s="1" customFormat="1" ht="16.5" customHeight="1">
      <c r="B223" s="33"/>
      <c r="C223" s="149" t="s">
        <v>355</v>
      </c>
      <c r="D223" s="149" t="s">
        <v>149</v>
      </c>
      <c r="E223" s="150" t="s">
        <v>356</v>
      </c>
      <c r="F223" s="151" t="s">
        <v>357</v>
      </c>
      <c r="G223" s="152" t="s">
        <v>152</v>
      </c>
      <c r="H223" s="153">
        <v>5.73</v>
      </c>
      <c r="I223" s="154"/>
      <c r="J223" s="155">
        <f>ROUND(I223*H223,2)</f>
        <v>0</v>
      </c>
      <c r="K223" s="156"/>
      <c r="L223" s="33"/>
      <c r="M223" s="157" t="s">
        <v>1</v>
      </c>
      <c r="N223" s="122" t="s">
        <v>42</v>
      </c>
      <c r="P223" s="158">
        <f>O223*H223</f>
        <v>0</v>
      </c>
      <c r="Q223" s="158">
        <v>6.0000000000000002E-5</v>
      </c>
      <c r="R223" s="158">
        <f>Q223*H223</f>
        <v>3.4380000000000001E-4</v>
      </c>
      <c r="S223" s="158">
        <v>0</v>
      </c>
      <c r="T223" s="159">
        <f>S223*H223</f>
        <v>0</v>
      </c>
      <c r="AR223" s="160" t="s">
        <v>225</v>
      </c>
      <c r="AT223" s="160" t="s">
        <v>149</v>
      </c>
      <c r="AU223" s="160" t="s">
        <v>86</v>
      </c>
      <c r="AY223" s="16" t="s">
        <v>146</v>
      </c>
      <c r="BE223" s="91">
        <f>IF(N223="základní",J223,0)</f>
        <v>0</v>
      </c>
      <c r="BF223" s="91">
        <f>IF(N223="snížená",J223,0)</f>
        <v>0</v>
      </c>
      <c r="BG223" s="91">
        <f>IF(N223="zákl. přenesená",J223,0)</f>
        <v>0</v>
      </c>
      <c r="BH223" s="91">
        <f>IF(N223="sníž. přenesená",J223,0)</f>
        <v>0</v>
      </c>
      <c r="BI223" s="91">
        <f>IF(N223="nulová",J223,0)</f>
        <v>0</v>
      </c>
      <c r="BJ223" s="16" t="s">
        <v>84</v>
      </c>
      <c r="BK223" s="91">
        <f>ROUND(I223*H223,2)</f>
        <v>0</v>
      </c>
      <c r="BL223" s="16" t="s">
        <v>225</v>
      </c>
      <c r="BM223" s="160" t="s">
        <v>358</v>
      </c>
    </row>
    <row r="224" spans="2:65" s="12" customFormat="1" ht="11.25">
      <c r="B224" s="161"/>
      <c r="D224" s="162" t="s">
        <v>155</v>
      </c>
      <c r="E224" s="163" t="s">
        <v>1</v>
      </c>
      <c r="F224" s="164" t="s">
        <v>359</v>
      </c>
      <c r="H224" s="165">
        <v>5.73</v>
      </c>
      <c r="I224" s="166"/>
      <c r="L224" s="161"/>
      <c r="M224" s="167"/>
      <c r="T224" s="168"/>
      <c r="AT224" s="163" t="s">
        <v>155</v>
      </c>
      <c r="AU224" s="163" t="s">
        <v>86</v>
      </c>
      <c r="AV224" s="12" t="s">
        <v>86</v>
      </c>
      <c r="AW224" s="12" t="s">
        <v>32</v>
      </c>
      <c r="AX224" s="12" t="s">
        <v>84</v>
      </c>
      <c r="AY224" s="163" t="s">
        <v>146</v>
      </c>
    </row>
    <row r="225" spans="2:65" s="1" customFormat="1" ht="24.2" customHeight="1">
      <c r="B225" s="33"/>
      <c r="C225" s="176" t="s">
        <v>360</v>
      </c>
      <c r="D225" s="176" t="s">
        <v>267</v>
      </c>
      <c r="E225" s="177" t="s">
        <v>361</v>
      </c>
      <c r="F225" s="178" t="s">
        <v>362</v>
      </c>
      <c r="G225" s="179" t="s">
        <v>1</v>
      </c>
      <c r="H225" s="180">
        <v>5.73</v>
      </c>
      <c r="I225" s="181"/>
      <c r="J225" s="182">
        <f>ROUND(I225*H225,2)</f>
        <v>0</v>
      </c>
      <c r="K225" s="183"/>
      <c r="L225" s="184"/>
      <c r="M225" s="185" t="s">
        <v>1</v>
      </c>
      <c r="N225" s="186" t="s">
        <v>42</v>
      </c>
      <c r="P225" s="158">
        <f>O225*H225</f>
        <v>0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160" t="s">
        <v>270</v>
      </c>
      <c r="AT225" s="160" t="s">
        <v>267</v>
      </c>
      <c r="AU225" s="160" t="s">
        <v>86</v>
      </c>
      <c r="AY225" s="16" t="s">
        <v>146</v>
      </c>
      <c r="BE225" s="91">
        <f>IF(N225="základní",J225,0)</f>
        <v>0</v>
      </c>
      <c r="BF225" s="91">
        <f>IF(N225="snížená",J225,0)</f>
        <v>0</v>
      </c>
      <c r="BG225" s="91">
        <f>IF(N225="zákl. přenesená",J225,0)</f>
        <v>0</v>
      </c>
      <c r="BH225" s="91">
        <f>IF(N225="sníž. přenesená",J225,0)</f>
        <v>0</v>
      </c>
      <c r="BI225" s="91">
        <f>IF(N225="nulová",J225,0)</f>
        <v>0</v>
      </c>
      <c r="BJ225" s="16" t="s">
        <v>84</v>
      </c>
      <c r="BK225" s="91">
        <f>ROUND(I225*H225,2)</f>
        <v>0</v>
      </c>
      <c r="BL225" s="16" t="s">
        <v>225</v>
      </c>
      <c r="BM225" s="160" t="s">
        <v>363</v>
      </c>
    </row>
    <row r="226" spans="2:65" s="1" customFormat="1" ht="16.5" customHeight="1">
      <c r="B226" s="33"/>
      <c r="C226" s="149" t="s">
        <v>364</v>
      </c>
      <c r="D226" s="149" t="s">
        <v>149</v>
      </c>
      <c r="E226" s="150" t="s">
        <v>365</v>
      </c>
      <c r="F226" s="151" t="s">
        <v>366</v>
      </c>
      <c r="G226" s="152" t="s">
        <v>152</v>
      </c>
      <c r="H226" s="153">
        <v>5.73</v>
      </c>
      <c r="I226" s="154"/>
      <c r="J226" s="155">
        <f>ROUND(I226*H226,2)</f>
        <v>0</v>
      </c>
      <c r="K226" s="156"/>
      <c r="L226" s="33"/>
      <c r="M226" s="157" t="s">
        <v>1</v>
      </c>
      <c r="N226" s="122" t="s">
        <v>42</v>
      </c>
      <c r="P226" s="158">
        <f>O226*H226</f>
        <v>0</v>
      </c>
      <c r="Q226" s="158">
        <v>0</v>
      </c>
      <c r="R226" s="158">
        <f>Q226*H226</f>
        <v>0</v>
      </c>
      <c r="S226" s="158">
        <v>8.9999999999999993E-3</v>
      </c>
      <c r="T226" s="159">
        <f>S226*H226</f>
        <v>5.1569999999999998E-2</v>
      </c>
      <c r="AR226" s="160" t="s">
        <v>225</v>
      </c>
      <c r="AT226" s="160" t="s">
        <v>149</v>
      </c>
      <c r="AU226" s="160" t="s">
        <v>86</v>
      </c>
      <c r="AY226" s="16" t="s">
        <v>146</v>
      </c>
      <c r="BE226" s="91">
        <f>IF(N226="základní",J226,0)</f>
        <v>0</v>
      </c>
      <c r="BF226" s="91">
        <f>IF(N226="snížená",J226,0)</f>
        <v>0</v>
      </c>
      <c r="BG226" s="91">
        <f>IF(N226="zákl. přenesená",J226,0)</f>
        <v>0</v>
      </c>
      <c r="BH226" s="91">
        <f>IF(N226="sníž. přenesená",J226,0)</f>
        <v>0</v>
      </c>
      <c r="BI226" s="91">
        <f>IF(N226="nulová",J226,0)</f>
        <v>0</v>
      </c>
      <c r="BJ226" s="16" t="s">
        <v>84</v>
      </c>
      <c r="BK226" s="91">
        <f>ROUND(I226*H226,2)</f>
        <v>0</v>
      </c>
      <c r="BL226" s="16" t="s">
        <v>225</v>
      </c>
      <c r="BM226" s="160" t="s">
        <v>367</v>
      </c>
    </row>
    <row r="227" spans="2:65" s="12" customFormat="1" ht="11.25">
      <c r="B227" s="161"/>
      <c r="D227" s="162" t="s">
        <v>155</v>
      </c>
      <c r="E227" s="163" t="s">
        <v>1</v>
      </c>
      <c r="F227" s="164" t="s">
        <v>359</v>
      </c>
      <c r="H227" s="165">
        <v>5.73</v>
      </c>
      <c r="I227" s="166"/>
      <c r="L227" s="161"/>
      <c r="M227" s="167"/>
      <c r="T227" s="168"/>
      <c r="AT227" s="163" t="s">
        <v>155</v>
      </c>
      <c r="AU227" s="163" t="s">
        <v>86</v>
      </c>
      <c r="AV227" s="12" t="s">
        <v>86</v>
      </c>
      <c r="AW227" s="12" t="s">
        <v>32</v>
      </c>
      <c r="AX227" s="12" t="s">
        <v>84</v>
      </c>
      <c r="AY227" s="163" t="s">
        <v>146</v>
      </c>
    </row>
    <row r="228" spans="2:65" s="1" customFormat="1" ht="16.5" customHeight="1">
      <c r="B228" s="33"/>
      <c r="C228" s="149" t="s">
        <v>368</v>
      </c>
      <c r="D228" s="149" t="s">
        <v>149</v>
      </c>
      <c r="E228" s="150" t="s">
        <v>369</v>
      </c>
      <c r="F228" s="151" t="s">
        <v>370</v>
      </c>
      <c r="G228" s="152" t="s">
        <v>164</v>
      </c>
      <c r="H228" s="153">
        <v>4.29</v>
      </c>
      <c r="I228" s="154"/>
      <c r="J228" s="155">
        <f>ROUND(I228*H228,2)</f>
        <v>0</v>
      </c>
      <c r="K228" s="156"/>
      <c r="L228" s="33"/>
      <c r="M228" s="157" t="s">
        <v>1</v>
      </c>
      <c r="N228" s="122" t="s">
        <v>42</v>
      </c>
      <c r="P228" s="158">
        <f>O228*H228</f>
        <v>0</v>
      </c>
      <c r="Q228" s="158">
        <v>4.4000000000000002E-4</v>
      </c>
      <c r="R228" s="158">
        <f>Q228*H228</f>
        <v>1.8876000000000001E-3</v>
      </c>
      <c r="S228" s="158">
        <v>0</v>
      </c>
      <c r="T228" s="159">
        <f>S228*H228</f>
        <v>0</v>
      </c>
      <c r="AR228" s="160" t="s">
        <v>225</v>
      </c>
      <c r="AT228" s="160" t="s">
        <v>149</v>
      </c>
      <c r="AU228" s="160" t="s">
        <v>86</v>
      </c>
      <c r="AY228" s="16" t="s">
        <v>146</v>
      </c>
      <c r="BE228" s="91">
        <f>IF(N228="základní",J228,0)</f>
        <v>0</v>
      </c>
      <c r="BF228" s="91">
        <f>IF(N228="snížená",J228,0)</f>
        <v>0</v>
      </c>
      <c r="BG228" s="91">
        <f>IF(N228="zákl. přenesená",J228,0)</f>
        <v>0</v>
      </c>
      <c r="BH228" s="91">
        <f>IF(N228="sníž. přenesená",J228,0)</f>
        <v>0</v>
      </c>
      <c r="BI228" s="91">
        <f>IF(N228="nulová",J228,0)</f>
        <v>0</v>
      </c>
      <c r="BJ228" s="16" t="s">
        <v>84</v>
      </c>
      <c r="BK228" s="91">
        <f>ROUND(I228*H228,2)</f>
        <v>0</v>
      </c>
      <c r="BL228" s="16" t="s">
        <v>225</v>
      </c>
      <c r="BM228" s="160" t="s">
        <v>371</v>
      </c>
    </row>
    <row r="229" spans="2:65" s="12" customFormat="1" ht="11.25">
      <c r="B229" s="161"/>
      <c r="D229" s="162" t="s">
        <v>155</v>
      </c>
      <c r="E229" s="163" t="s">
        <v>1</v>
      </c>
      <c r="F229" s="164" t="s">
        <v>372</v>
      </c>
      <c r="H229" s="165">
        <v>4.29</v>
      </c>
      <c r="I229" s="166"/>
      <c r="L229" s="161"/>
      <c r="M229" s="167"/>
      <c r="T229" s="168"/>
      <c r="AT229" s="163" t="s">
        <v>155</v>
      </c>
      <c r="AU229" s="163" t="s">
        <v>86</v>
      </c>
      <c r="AV229" s="12" t="s">
        <v>86</v>
      </c>
      <c r="AW229" s="12" t="s">
        <v>32</v>
      </c>
      <c r="AX229" s="12" t="s">
        <v>84</v>
      </c>
      <c r="AY229" s="163" t="s">
        <v>146</v>
      </c>
    </row>
    <row r="230" spans="2:65" s="1" customFormat="1" ht="24.2" customHeight="1">
      <c r="B230" s="33"/>
      <c r="C230" s="176" t="s">
        <v>373</v>
      </c>
      <c r="D230" s="176" t="s">
        <v>267</v>
      </c>
      <c r="E230" s="177" t="s">
        <v>374</v>
      </c>
      <c r="F230" s="178" t="s">
        <v>375</v>
      </c>
      <c r="G230" s="179" t="s">
        <v>1</v>
      </c>
      <c r="H230" s="180">
        <v>4.29</v>
      </c>
      <c r="I230" s="181"/>
      <c r="J230" s="182">
        <f>ROUND(I230*H230,2)</f>
        <v>0</v>
      </c>
      <c r="K230" s="183"/>
      <c r="L230" s="184"/>
      <c r="M230" s="185" t="s">
        <v>1</v>
      </c>
      <c r="N230" s="186" t="s">
        <v>42</v>
      </c>
      <c r="P230" s="158">
        <f>O230*H230</f>
        <v>0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AR230" s="160" t="s">
        <v>270</v>
      </c>
      <c r="AT230" s="160" t="s">
        <v>267</v>
      </c>
      <c r="AU230" s="160" t="s">
        <v>86</v>
      </c>
      <c r="AY230" s="16" t="s">
        <v>146</v>
      </c>
      <c r="BE230" s="91">
        <f>IF(N230="základní",J230,0)</f>
        <v>0</v>
      </c>
      <c r="BF230" s="91">
        <f>IF(N230="snížená",J230,0)</f>
        <v>0</v>
      </c>
      <c r="BG230" s="91">
        <f>IF(N230="zákl. přenesená",J230,0)</f>
        <v>0</v>
      </c>
      <c r="BH230" s="91">
        <f>IF(N230="sníž. přenesená",J230,0)</f>
        <v>0</v>
      </c>
      <c r="BI230" s="91">
        <f>IF(N230="nulová",J230,0)</f>
        <v>0</v>
      </c>
      <c r="BJ230" s="16" t="s">
        <v>84</v>
      </c>
      <c r="BK230" s="91">
        <f>ROUND(I230*H230,2)</f>
        <v>0</v>
      </c>
      <c r="BL230" s="16" t="s">
        <v>225</v>
      </c>
      <c r="BM230" s="160" t="s">
        <v>376</v>
      </c>
    </row>
    <row r="231" spans="2:65" s="12" customFormat="1" ht="11.25">
      <c r="B231" s="161"/>
      <c r="D231" s="162" t="s">
        <v>155</v>
      </c>
      <c r="E231" s="163" t="s">
        <v>1</v>
      </c>
      <c r="F231" s="164" t="s">
        <v>372</v>
      </c>
      <c r="H231" s="165">
        <v>4.29</v>
      </c>
      <c r="I231" s="166"/>
      <c r="L231" s="161"/>
      <c r="M231" s="167"/>
      <c r="T231" s="168"/>
      <c r="AT231" s="163" t="s">
        <v>155</v>
      </c>
      <c r="AU231" s="163" t="s">
        <v>86</v>
      </c>
      <c r="AV231" s="12" t="s">
        <v>86</v>
      </c>
      <c r="AW231" s="12" t="s">
        <v>32</v>
      </c>
      <c r="AX231" s="12" t="s">
        <v>84</v>
      </c>
      <c r="AY231" s="163" t="s">
        <v>146</v>
      </c>
    </row>
    <row r="232" spans="2:65" s="1" customFormat="1" ht="24.2" customHeight="1">
      <c r="B232" s="33"/>
      <c r="C232" s="149" t="s">
        <v>377</v>
      </c>
      <c r="D232" s="149" t="s">
        <v>149</v>
      </c>
      <c r="E232" s="150" t="s">
        <v>378</v>
      </c>
      <c r="F232" s="151" t="s">
        <v>379</v>
      </c>
      <c r="G232" s="152" t="s">
        <v>177</v>
      </c>
      <c r="H232" s="153">
        <v>3.0000000000000001E-3</v>
      </c>
      <c r="I232" s="154"/>
      <c r="J232" s="155">
        <f>ROUND(I232*H232,2)</f>
        <v>0</v>
      </c>
      <c r="K232" s="156"/>
      <c r="L232" s="33"/>
      <c r="M232" s="157" t="s">
        <v>1</v>
      </c>
      <c r="N232" s="122" t="s">
        <v>42</v>
      </c>
      <c r="P232" s="158">
        <f>O232*H232</f>
        <v>0</v>
      </c>
      <c r="Q232" s="158">
        <v>0</v>
      </c>
      <c r="R232" s="158">
        <f>Q232*H232</f>
        <v>0</v>
      </c>
      <c r="S232" s="158">
        <v>0</v>
      </c>
      <c r="T232" s="159">
        <f>S232*H232</f>
        <v>0</v>
      </c>
      <c r="AR232" s="160" t="s">
        <v>225</v>
      </c>
      <c r="AT232" s="160" t="s">
        <v>149</v>
      </c>
      <c r="AU232" s="160" t="s">
        <v>86</v>
      </c>
      <c r="AY232" s="16" t="s">
        <v>146</v>
      </c>
      <c r="BE232" s="91">
        <f>IF(N232="základní",J232,0)</f>
        <v>0</v>
      </c>
      <c r="BF232" s="91">
        <f>IF(N232="snížená",J232,0)</f>
        <v>0</v>
      </c>
      <c r="BG232" s="91">
        <f>IF(N232="zákl. přenesená",J232,0)</f>
        <v>0</v>
      </c>
      <c r="BH232" s="91">
        <f>IF(N232="sníž. přenesená",J232,0)</f>
        <v>0</v>
      </c>
      <c r="BI232" s="91">
        <f>IF(N232="nulová",J232,0)</f>
        <v>0</v>
      </c>
      <c r="BJ232" s="16" t="s">
        <v>84</v>
      </c>
      <c r="BK232" s="91">
        <f>ROUND(I232*H232,2)</f>
        <v>0</v>
      </c>
      <c r="BL232" s="16" t="s">
        <v>225</v>
      </c>
      <c r="BM232" s="160" t="s">
        <v>380</v>
      </c>
    </row>
    <row r="233" spans="2:65" s="11" customFormat="1" ht="22.9" customHeight="1">
      <c r="B233" s="137"/>
      <c r="D233" s="138" t="s">
        <v>76</v>
      </c>
      <c r="E233" s="147" t="s">
        <v>381</v>
      </c>
      <c r="F233" s="147" t="s">
        <v>382</v>
      </c>
      <c r="I233" s="140"/>
      <c r="J233" s="148">
        <f>BK233</f>
        <v>0</v>
      </c>
      <c r="L233" s="137"/>
      <c r="M233" s="142"/>
      <c r="P233" s="143">
        <f>SUM(P234:P251)</f>
        <v>0</v>
      </c>
      <c r="R233" s="143">
        <f>SUM(R234:R251)</f>
        <v>0.37083740000000004</v>
      </c>
      <c r="T233" s="144">
        <f>SUM(T234:T251)</f>
        <v>0.22331999999999999</v>
      </c>
      <c r="AR233" s="138" t="s">
        <v>86</v>
      </c>
      <c r="AT233" s="145" t="s">
        <v>76</v>
      </c>
      <c r="AU233" s="145" t="s">
        <v>84</v>
      </c>
      <c r="AY233" s="138" t="s">
        <v>146</v>
      </c>
      <c r="BK233" s="146">
        <f>SUM(BK234:BK251)</f>
        <v>0</v>
      </c>
    </row>
    <row r="234" spans="2:65" s="1" customFormat="1" ht="21.75" customHeight="1">
      <c r="B234" s="33"/>
      <c r="C234" s="149" t="s">
        <v>383</v>
      </c>
      <c r="D234" s="149" t="s">
        <v>149</v>
      </c>
      <c r="E234" s="150" t="s">
        <v>384</v>
      </c>
      <c r="F234" s="151" t="s">
        <v>385</v>
      </c>
      <c r="G234" s="152" t="s">
        <v>152</v>
      </c>
      <c r="H234" s="153">
        <v>69</v>
      </c>
      <c r="I234" s="154"/>
      <c r="J234" s="155">
        <f t="shared" ref="J234:J239" si="5">ROUND(I234*H234,2)</f>
        <v>0</v>
      </c>
      <c r="K234" s="156"/>
      <c r="L234" s="33"/>
      <c r="M234" s="157" t="s">
        <v>1</v>
      </c>
      <c r="N234" s="122" t="s">
        <v>42</v>
      </c>
      <c r="P234" s="158">
        <f t="shared" ref="P234:P239" si="6">O234*H234</f>
        <v>0</v>
      </c>
      <c r="Q234" s="158">
        <v>0</v>
      </c>
      <c r="R234" s="158">
        <f t="shared" ref="R234:R239" si="7">Q234*H234</f>
        <v>0</v>
      </c>
      <c r="S234" s="158">
        <v>0</v>
      </c>
      <c r="T234" s="159">
        <f t="shared" ref="T234:T239" si="8">S234*H234</f>
        <v>0</v>
      </c>
      <c r="AR234" s="160" t="s">
        <v>225</v>
      </c>
      <c r="AT234" s="160" t="s">
        <v>149</v>
      </c>
      <c r="AU234" s="160" t="s">
        <v>86</v>
      </c>
      <c r="AY234" s="16" t="s">
        <v>146</v>
      </c>
      <c r="BE234" s="91">
        <f t="shared" ref="BE234:BE239" si="9">IF(N234="základní",J234,0)</f>
        <v>0</v>
      </c>
      <c r="BF234" s="91">
        <f t="shared" ref="BF234:BF239" si="10">IF(N234="snížená",J234,0)</f>
        <v>0</v>
      </c>
      <c r="BG234" s="91">
        <f t="shared" ref="BG234:BG239" si="11">IF(N234="zákl. přenesená",J234,0)</f>
        <v>0</v>
      </c>
      <c r="BH234" s="91">
        <f t="shared" ref="BH234:BH239" si="12">IF(N234="sníž. přenesená",J234,0)</f>
        <v>0</v>
      </c>
      <c r="BI234" s="91">
        <f t="shared" ref="BI234:BI239" si="13">IF(N234="nulová",J234,0)</f>
        <v>0</v>
      </c>
      <c r="BJ234" s="16" t="s">
        <v>84</v>
      </c>
      <c r="BK234" s="91">
        <f t="shared" ref="BK234:BK239" si="14">ROUND(I234*H234,2)</f>
        <v>0</v>
      </c>
      <c r="BL234" s="16" t="s">
        <v>225</v>
      </c>
      <c r="BM234" s="160" t="s">
        <v>386</v>
      </c>
    </row>
    <row r="235" spans="2:65" s="1" customFormat="1" ht="16.5" customHeight="1">
      <c r="B235" s="33"/>
      <c r="C235" s="149" t="s">
        <v>387</v>
      </c>
      <c r="D235" s="149" t="s">
        <v>149</v>
      </c>
      <c r="E235" s="150" t="s">
        <v>388</v>
      </c>
      <c r="F235" s="151" t="s">
        <v>389</v>
      </c>
      <c r="G235" s="152" t="s">
        <v>152</v>
      </c>
      <c r="H235" s="153">
        <v>69</v>
      </c>
      <c r="I235" s="154"/>
      <c r="J235" s="155">
        <f t="shared" si="5"/>
        <v>0</v>
      </c>
      <c r="K235" s="156"/>
      <c r="L235" s="33"/>
      <c r="M235" s="157" t="s">
        <v>1</v>
      </c>
      <c r="N235" s="122" t="s">
        <v>42</v>
      </c>
      <c r="P235" s="158">
        <f t="shared" si="6"/>
        <v>0</v>
      </c>
      <c r="Q235" s="158">
        <v>0</v>
      </c>
      <c r="R235" s="158">
        <f t="shared" si="7"/>
        <v>0</v>
      </c>
      <c r="S235" s="158">
        <v>0</v>
      </c>
      <c r="T235" s="159">
        <f t="shared" si="8"/>
        <v>0</v>
      </c>
      <c r="AR235" s="160" t="s">
        <v>225</v>
      </c>
      <c r="AT235" s="160" t="s">
        <v>149</v>
      </c>
      <c r="AU235" s="160" t="s">
        <v>86</v>
      </c>
      <c r="AY235" s="16" t="s">
        <v>146</v>
      </c>
      <c r="BE235" s="91">
        <f t="shared" si="9"/>
        <v>0</v>
      </c>
      <c r="BF235" s="91">
        <f t="shared" si="10"/>
        <v>0</v>
      </c>
      <c r="BG235" s="91">
        <f t="shared" si="11"/>
        <v>0</v>
      </c>
      <c r="BH235" s="91">
        <f t="shared" si="12"/>
        <v>0</v>
      </c>
      <c r="BI235" s="91">
        <f t="shared" si="13"/>
        <v>0</v>
      </c>
      <c r="BJ235" s="16" t="s">
        <v>84</v>
      </c>
      <c r="BK235" s="91">
        <f t="shared" si="14"/>
        <v>0</v>
      </c>
      <c r="BL235" s="16" t="s">
        <v>225</v>
      </c>
      <c r="BM235" s="160" t="s">
        <v>390</v>
      </c>
    </row>
    <row r="236" spans="2:65" s="1" customFormat="1" ht="24.2" customHeight="1">
      <c r="B236" s="33"/>
      <c r="C236" s="149" t="s">
        <v>391</v>
      </c>
      <c r="D236" s="149" t="s">
        <v>149</v>
      </c>
      <c r="E236" s="150" t="s">
        <v>392</v>
      </c>
      <c r="F236" s="151" t="s">
        <v>393</v>
      </c>
      <c r="G236" s="152" t="s">
        <v>152</v>
      </c>
      <c r="H236" s="153">
        <v>69</v>
      </c>
      <c r="I236" s="154"/>
      <c r="J236" s="155">
        <f t="shared" si="5"/>
        <v>0</v>
      </c>
      <c r="K236" s="156"/>
      <c r="L236" s="33"/>
      <c r="M236" s="157" t="s">
        <v>1</v>
      </c>
      <c r="N236" s="122" t="s">
        <v>42</v>
      </c>
      <c r="P236" s="158">
        <f t="shared" si="6"/>
        <v>0</v>
      </c>
      <c r="Q236" s="158">
        <v>3.0000000000000001E-5</v>
      </c>
      <c r="R236" s="158">
        <f t="shared" si="7"/>
        <v>2.0700000000000002E-3</v>
      </c>
      <c r="S236" s="158">
        <v>0</v>
      </c>
      <c r="T236" s="159">
        <f t="shared" si="8"/>
        <v>0</v>
      </c>
      <c r="AR236" s="160" t="s">
        <v>225</v>
      </c>
      <c r="AT236" s="160" t="s">
        <v>149</v>
      </c>
      <c r="AU236" s="160" t="s">
        <v>86</v>
      </c>
      <c r="AY236" s="16" t="s">
        <v>146</v>
      </c>
      <c r="BE236" s="91">
        <f t="shared" si="9"/>
        <v>0</v>
      </c>
      <c r="BF236" s="91">
        <f t="shared" si="10"/>
        <v>0</v>
      </c>
      <c r="BG236" s="91">
        <f t="shared" si="11"/>
        <v>0</v>
      </c>
      <c r="BH236" s="91">
        <f t="shared" si="12"/>
        <v>0</v>
      </c>
      <c r="BI236" s="91">
        <f t="shared" si="13"/>
        <v>0</v>
      </c>
      <c r="BJ236" s="16" t="s">
        <v>84</v>
      </c>
      <c r="BK236" s="91">
        <f t="shared" si="14"/>
        <v>0</v>
      </c>
      <c r="BL236" s="16" t="s">
        <v>225</v>
      </c>
      <c r="BM236" s="160" t="s">
        <v>394</v>
      </c>
    </row>
    <row r="237" spans="2:65" s="1" customFormat="1" ht="24.2" customHeight="1">
      <c r="B237" s="33"/>
      <c r="C237" s="149" t="s">
        <v>395</v>
      </c>
      <c r="D237" s="149" t="s">
        <v>149</v>
      </c>
      <c r="E237" s="150" t="s">
        <v>396</v>
      </c>
      <c r="F237" s="151" t="s">
        <v>397</v>
      </c>
      <c r="G237" s="152" t="s">
        <v>152</v>
      </c>
      <c r="H237" s="153">
        <v>69</v>
      </c>
      <c r="I237" s="154"/>
      <c r="J237" s="155">
        <f t="shared" si="5"/>
        <v>0</v>
      </c>
      <c r="K237" s="156"/>
      <c r="L237" s="33"/>
      <c r="M237" s="157" t="s">
        <v>1</v>
      </c>
      <c r="N237" s="122" t="s">
        <v>42</v>
      </c>
      <c r="P237" s="158">
        <f t="shared" si="6"/>
        <v>0</v>
      </c>
      <c r="Q237" s="158">
        <v>0</v>
      </c>
      <c r="R237" s="158">
        <f t="shared" si="7"/>
        <v>0</v>
      </c>
      <c r="S237" s="158">
        <v>3.0000000000000001E-3</v>
      </c>
      <c r="T237" s="159">
        <f t="shared" si="8"/>
        <v>0.20700000000000002</v>
      </c>
      <c r="AR237" s="160" t="s">
        <v>225</v>
      </c>
      <c r="AT237" s="160" t="s">
        <v>149</v>
      </c>
      <c r="AU237" s="160" t="s">
        <v>86</v>
      </c>
      <c r="AY237" s="16" t="s">
        <v>146</v>
      </c>
      <c r="BE237" s="91">
        <f t="shared" si="9"/>
        <v>0</v>
      </c>
      <c r="BF237" s="91">
        <f t="shared" si="10"/>
        <v>0</v>
      </c>
      <c r="BG237" s="91">
        <f t="shared" si="11"/>
        <v>0</v>
      </c>
      <c r="BH237" s="91">
        <f t="shared" si="12"/>
        <v>0</v>
      </c>
      <c r="BI237" s="91">
        <f t="shared" si="13"/>
        <v>0</v>
      </c>
      <c r="BJ237" s="16" t="s">
        <v>84</v>
      </c>
      <c r="BK237" s="91">
        <f t="shared" si="14"/>
        <v>0</v>
      </c>
      <c r="BL237" s="16" t="s">
        <v>225</v>
      </c>
      <c r="BM237" s="160" t="s">
        <v>398</v>
      </c>
    </row>
    <row r="238" spans="2:65" s="1" customFormat="1" ht="21.75" customHeight="1">
      <c r="B238" s="33"/>
      <c r="C238" s="149" t="s">
        <v>399</v>
      </c>
      <c r="D238" s="149" t="s">
        <v>149</v>
      </c>
      <c r="E238" s="150" t="s">
        <v>400</v>
      </c>
      <c r="F238" s="151" t="s">
        <v>401</v>
      </c>
      <c r="G238" s="152" t="s">
        <v>152</v>
      </c>
      <c r="H238" s="153">
        <v>69</v>
      </c>
      <c r="I238" s="154"/>
      <c r="J238" s="155">
        <f t="shared" si="5"/>
        <v>0</v>
      </c>
      <c r="K238" s="156"/>
      <c r="L238" s="33"/>
      <c r="M238" s="157" t="s">
        <v>1</v>
      </c>
      <c r="N238" s="122" t="s">
        <v>42</v>
      </c>
      <c r="P238" s="158">
        <f t="shared" si="6"/>
        <v>0</v>
      </c>
      <c r="Q238" s="158">
        <v>2.9999999999999997E-4</v>
      </c>
      <c r="R238" s="158">
        <f t="shared" si="7"/>
        <v>2.07E-2</v>
      </c>
      <c r="S238" s="158">
        <v>0</v>
      </c>
      <c r="T238" s="159">
        <f t="shared" si="8"/>
        <v>0</v>
      </c>
      <c r="AR238" s="160" t="s">
        <v>225</v>
      </c>
      <c r="AT238" s="160" t="s">
        <v>149</v>
      </c>
      <c r="AU238" s="160" t="s">
        <v>86</v>
      </c>
      <c r="AY238" s="16" t="s">
        <v>146</v>
      </c>
      <c r="BE238" s="91">
        <f t="shared" si="9"/>
        <v>0</v>
      </c>
      <c r="BF238" s="91">
        <f t="shared" si="10"/>
        <v>0</v>
      </c>
      <c r="BG238" s="91">
        <f t="shared" si="11"/>
        <v>0</v>
      </c>
      <c r="BH238" s="91">
        <f t="shared" si="12"/>
        <v>0</v>
      </c>
      <c r="BI238" s="91">
        <f t="shared" si="13"/>
        <v>0</v>
      </c>
      <c r="BJ238" s="16" t="s">
        <v>84</v>
      </c>
      <c r="BK238" s="91">
        <f t="shared" si="14"/>
        <v>0</v>
      </c>
      <c r="BL238" s="16" t="s">
        <v>225</v>
      </c>
      <c r="BM238" s="160" t="s">
        <v>402</v>
      </c>
    </row>
    <row r="239" spans="2:65" s="1" customFormat="1" ht="44.25" customHeight="1">
      <c r="B239" s="33"/>
      <c r="C239" s="176" t="s">
        <v>403</v>
      </c>
      <c r="D239" s="176" t="s">
        <v>267</v>
      </c>
      <c r="E239" s="177" t="s">
        <v>404</v>
      </c>
      <c r="F239" s="178" t="s">
        <v>405</v>
      </c>
      <c r="G239" s="179" t="s">
        <v>152</v>
      </c>
      <c r="H239" s="180">
        <v>75.900000000000006</v>
      </c>
      <c r="I239" s="181"/>
      <c r="J239" s="182">
        <f t="shared" si="5"/>
        <v>0</v>
      </c>
      <c r="K239" s="183"/>
      <c r="L239" s="184"/>
      <c r="M239" s="185" t="s">
        <v>1</v>
      </c>
      <c r="N239" s="186" t="s">
        <v>42</v>
      </c>
      <c r="P239" s="158">
        <f t="shared" si="6"/>
        <v>0</v>
      </c>
      <c r="Q239" s="158">
        <v>4.2900000000000004E-3</v>
      </c>
      <c r="R239" s="158">
        <f t="shared" si="7"/>
        <v>0.32561100000000004</v>
      </c>
      <c r="S239" s="158">
        <v>0</v>
      </c>
      <c r="T239" s="159">
        <f t="shared" si="8"/>
        <v>0</v>
      </c>
      <c r="AR239" s="160" t="s">
        <v>270</v>
      </c>
      <c r="AT239" s="160" t="s">
        <v>267</v>
      </c>
      <c r="AU239" s="160" t="s">
        <v>86</v>
      </c>
      <c r="AY239" s="16" t="s">
        <v>146</v>
      </c>
      <c r="BE239" s="91">
        <f t="shared" si="9"/>
        <v>0</v>
      </c>
      <c r="BF239" s="91">
        <f t="shared" si="10"/>
        <v>0</v>
      </c>
      <c r="BG239" s="91">
        <f t="shared" si="11"/>
        <v>0</v>
      </c>
      <c r="BH239" s="91">
        <f t="shared" si="12"/>
        <v>0</v>
      </c>
      <c r="BI239" s="91">
        <f t="shared" si="13"/>
        <v>0</v>
      </c>
      <c r="BJ239" s="16" t="s">
        <v>84</v>
      </c>
      <c r="BK239" s="91">
        <f t="shared" si="14"/>
        <v>0</v>
      </c>
      <c r="BL239" s="16" t="s">
        <v>225</v>
      </c>
      <c r="BM239" s="160" t="s">
        <v>406</v>
      </c>
    </row>
    <row r="240" spans="2:65" s="12" customFormat="1" ht="11.25">
      <c r="B240" s="161"/>
      <c r="D240" s="162" t="s">
        <v>155</v>
      </c>
      <c r="F240" s="164" t="s">
        <v>407</v>
      </c>
      <c r="H240" s="165">
        <v>75.900000000000006</v>
      </c>
      <c r="I240" s="166"/>
      <c r="L240" s="161"/>
      <c r="M240" s="167"/>
      <c r="T240" s="168"/>
      <c r="AT240" s="163" t="s">
        <v>155</v>
      </c>
      <c r="AU240" s="163" t="s">
        <v>86</v>
      </c>
      <c r="AV240" s="12" t="s">
        <v>86</v>
      </c>
      <c r="AW240" s="12" t="s">
        <v>4</v>
      </c>
      <c r="AX240" s="12" t="s">
        <v>84</v>
      </c>
      <c r="AY240" s="163" t="s">
        <v>146</v>
      </c>
    </row>
    <row r="241" spans="2:65" s="1" customFormat="1" ht="21.75" customHeight="1">
      <c r="B241" s="33"/>
      <c r="C241" s="149" t="s">
        <v>408</v>
      </c>
      <c r="D241" s="149" t="s">
        <v>149</v>
      </c>
      <c r="E241" s="150" t="s">
        <v>409</v>
      </c>
      <c r="F241" s="151" t="s">
        <v>410</v>
      </c>
      <c r="G241" s="152" t="s">
        <v>164</v>
      </c>
      <c r="H241" s="153">
        <v>43.9</v>
      </c>
      <c r="I241" s="154"/>
      <c r="J241" s="155">
        <f>ROUND(I241*H241,2)</f>
        <v>0</v>
      </c>
      <c r="K241" s="156"/>
      <c r="L241" s="33"/>
      <c r="M241" s="157" t="s">
        <v>1</v>
      </c>
      <c r="N241" s="122" t="s">
        <v>42</v>
      </c>
      <c r="P241" s="158">
        <f>O241*H241</f>
        <v>0</v>
      </c>
      <c r="Q241" s="158">
        <v>0</v>
      </c>
      <c r="R241" s="158">
        <f>Q241*H241</f>
        <v>0</v>
      </c>
      <c r="S241" s="158">
        <v>2.9999999999999997E-4</v>
      </c>
      <c r="T241" s="159">
        <f>S241*H241</f>
        <v>1.3169999999999998E-2</v>
      </c>
      <c r="AR241" s="160" t="s">
        <v>225</v>
      </c>
      <c r="AT241" s="160" t="s">
        <v>149</v>
      </c>
      <c r="AU241" s="160" t="s">
        <v>86</v>
      </c>
      <c r="AY241" s="16" t="s">
        <v>146</v>
      </c>
      <c r="BE241" s="91">
        <f>IF(N241="základní",J241,0)</f>
        <v>0</v>
      </c>
      <c r="BF241" s="91">
        <f>IF(N241="snížená",J241,0)</f>
        <v>0</v>
      </c>
      <c r="BG241" s="91">
        <f>IF(N241="zákl. přenesená",J241,0)</f>
        <v>0</v>
      </c>
      <c r="BH241" s="91">
        <f>IF(N241="sníž. přenesená",J241,0)</f>
        <v>0</v>
      </c>
      <c r="BI241" s="91">
        <f>IF(N241="nulová",J241,0)</f>
        <v>0</v>
      </c>
      <c r="BJ241" s="16" t="s">
        <v>84</v>
      </c>
      <c r="BK241" s="91">
        <f>ROUND(I241*H241,2)</f>
        <v>0</v>
      </c>
      <c r="BL241" s="16" t="s">
        <v>225</v>
      </c>
      <c r="BM241" s="160" t="s">
        <v>411</v>
      </c>
    </row>
    <row r="242" spans="2:65" s="12" customFormat="1" ht="11.25">
      <c r="B242" s="161"/>
      <c r="D242" s="162" t="s">
        <v>155</v>
      </c>
      <c r="E242" s="163" t="s">
        <v>1</v>
      </c>
      <c r="F242" s="164" t="s">
        <v>412</v>
      </c>
      <c r="H242" s="165">
        <v>43.9</v>
      </c>
      <c r="I242" s="166"/>
      <c r="L242" s="161"/>
      <c r="M242" s="167"/>
      <c r="T242" s="168"/>
      <c r="AT242" s="163" t="s">
        <v>155</v>
      </c>
      <c r="AU242" s="163" t="s">
        <v>86</v>
      </c>
      <c r="AV242" s="12" t="s">
        <v>86</v>
      </c>
      <c r="AW242" s="12" t="s">
        <v>32</v>
      </c>
      <c r="AX242" s="12" t="s">
        <v>84</v>
      </c>
      <c r="AY242" s="163" t="s">
        <v>146</v>
      </c>
    </row>
    <row r="243" spans="2:65" s="1" customFormat="1" ht="16.5" customHeight="1">
      <c r="B243" s="33"/>
      <c r="C243" s="149" t="s">
        <v>413</v>
      </c>
      <c r="D243" s="149" t="s">
        <v>149</v>
      </c>
      <c r="E243" s="150" t="s">
        <v>414</v>
      </c>
      <c r="F243" s="151" t="s">
        <v>415</v>
      </c>
      <c r="G243" s="152" t="s">
        <v>164</v>
      </c>
      <c r="H243" s="153">
        <v>44</v>
      </c>
      <c r="I243" s="154"/>
      <c r="J243" s="155">
        <f>ROUND(I243*H243,2)</f>
        <v>0</v>
      </c>
      <c r="K243" s="156"/>
      <c r="L243" s="33"/>
      <c r="M243" s="157" t="s">
        <v>1</v>
      </c>
      <c r="N243" s="122" t="s">
        <v>42</v>
      </c>
      <c r="P243" s="158">
        <f>O243*H243</f>
        <v>0</v>
      </c>
      <c r="Q243" s="158">
        <v>1.0000000000000001E-5</v>
      </c>
      <c r="R243" s="158">
        <f>Q243*H243</f>
        <v>4.4000000000000002E-4</v>
      </c>
      <c r="S243" s="158">
        <v>0</v>
      </c>
      <c r="T243" s="159">
        <f>S243*H243</f>
        <v>0</v>
      </c>
      <c r="AR243" s="160" t="s">
        <v>225</v>
      </c>
      <c r="AT243" s="160" t="s">
        <v>149</v>
      </c>
      <c r="AU243" s="160" t="s">
        <v>86</v>
      </c>
      <c r="AY243" s="16" t="s">
        <v>146</v>
      </c>
      <c r="BE243" s="91">
        <f>IF(N243="základní",J243,0)</f>
        <v>0</v>
      </c>
      <c r="BF243" s="91">
        <f>IF(N243="snížená",J243,0)</f>
        <v>0</v>
      </c>
      <c r="BG243" s="91">
        <f>IF(N243="zákl. přenesená",J243,0)</f>
        <v>0</v>
      </c>
      <c r="BH243" s="91">
        <f>IF(N243="sníž. přenesená",J243,0)</f>
        <v>0</v>
      </c>
      <c r="BI243" s="91">
        <f>IF(N243="nulová",J243,0)</f>
        <v>0</v>
      </c>
      <c r="BJ243" s="16" t="s">
        <v>84</v>
      </c>
      <c r="BK243" s="91">
        <f>ROUND(I243*H243,2)</f>
        <v>0</v>
      </c>
      <c r="BL243" s="16" t="s">
        <v>225</v>
      </c>
      <c r="BM243" s="160" t="s">
        <v>416</v>
      </c>
    </row>
    <row r="244" spans="2:65" s="1" customFormat="1" ht="16.5" customHeight="1">
      <c r="B244" s="33"/>
      <c r="C244" s="176" t="s">
        <v>417</v>
      </c>
      <c r="D244" s="176" t="s">
        <v>267</v>
      </c>
      <c r="E244" s="177" t="s">
        <v>418</v>
      </c>
      <c r="F244" s="178" t="s">
        <v>419</v>
      </c>
      <c r="G244" s="179" t="s">
        <v>164</v>
      </c>
      <c r="H244" s="180">
        <v>44.88</v>
      </c>
      <c r="I244" s="181"/>
      <c r="J244" s="182">
        <f>ROUND(I244*H244,2)</f>
        <v>0</v>
      </c>
      <c r="K244" s="183"/>
      <c r="L244" s="184"/>
      <c r="M244" s="185" t="s">
        <v>1</v>
      </c>
      <c r="N244" s="186" t="s">
        <v>42</v>
      </c>
      <c r="P244" s="158">
        <f>O244*H244</f>
        <v>0</v>
      </c>
      <c r="Q244" s="158">
        <v>2.7999999999999998E-4</v>
      </c>
      <c r="R244" s="158">
        <f>Q244*H244</f>
        <v>1.25664E-2</v>
      </c>
      <c r="S244" s="158">
        <v>0</v>
      </c>
      <c r="T244" s="159">
        <f>S244*H244</f>
        <v>0</v>
      </c>
      <c r="AR244" s="160" t="s">
        <v>270</v>
      </c>
      <c r="AT244" s="160" t="s">
        <v>267</v>
      </c>
      <c r="AU244" s="160" t="s">
        <v>86</v>
      </c>
      <c r="AY244" s="16" t="s">
        <v>146</v>
      </c>
      <c r="BE244" s="91">
        <f>IF(N244="základní",J244,0)</f>
        <v>0</v>
      </c>
      <c r="BF244" s="91">
        <f>IF(N244="snížená",J244,0)</f>
        <v>0</v>
      </c>
      <c r="BG244" s="91">
        <f>IF(N244="zákl. přenesená",J244,0)</f>
        <v>0</v>
      </c>
      <c r="BH244" s="91">
        <f>IF(N244="sníž. přenesená",J244,0)</f>
        <v>0</v>
      </c>
      <c r="BI244" s="91">
        <f>IF(N244="nulová",J244,0)</f>
        <v>0</v>
      </c>
      <c r="BJ244" s="16" t="s">
        <v>84</v>
      </c>
      <c r="BK244" s="91">
        <f>ROUND(I244*H244,2)</f>
        <v>0</v>
      </c>
      <c r="BL244" s="16" t="s">
        <v>225</v>
      </c>
      <c r="BM244" s="160" t="s">
        <v>420</v>
      </c>
    </row>
    <row r="245" spans="2:65" s="12" customFormat="1" ht="11.25">
      <c r="B245" s="161"/>
      <c r="D245" s="162" t="s">
        <v>155</v>
      </c>
      <c r="F245" s="164" t="s">
        <v>421</v>
      </c>
      <c r="H245" s="165">
        <v>44.88</v>
      </c>
      <c r="I245" s="166"/>
      <c r="L245" s="161"/>
      <c r="M245" s="167"/>
      <c r="T245" s="168"/>
      <c r="AT245" s="163" t="s">
        <v>155</v>
      </c>
      <c r="AU245" s="163" t="s">
        <v>86</v>
      </c>
      <c r="AV245" s="12" t="s">
        <v>86</v>
      </c>
      <c r="AW245" s="12" t="s">
        <v>4</v>
      </c>
      <c r="AX245" s="12" t="s">
        <v>84</v>
      </c>
      <c r="AY245" s="163" t="s">
        <v>146</v>
      </c>
    </row>
    <row r="246" spans="2:65" s="1" customFormat="1" ht="16.5" customHeight="1">
      <c r="B246" s="33"/>
      <c r="C246" s="149" t="s">
        <v>422</v>
      </c>
      <c r="D246" s="149" t="s">
        <v>149</v>
      </c>
      <c r="E246" s="150" t="s">
        <v>423</v>
      </c>
      <c r="F246" s="151" t="s">
        <v>424</v>
      </c>
      <c r="G246" s="152" t="s">
        <v>164</v>
      </c>
      <c r="H246" s="153">
        <v>10.5</v>
      </c>
      <c r="I246" s="154"/>
      <c r="J246" s="155">
        <f>ROUND(I246*H246,2)</f>
        <v>0</v>
      </c>
      <c r="K246" s="156"/>
      <c r="L246" s="33"/>
      <c r="M246" s="157" t="s">
        <v>1</v>
      </c>
      <c r="N246" s="122" t="s">
        <v>42</v>
      </c>
      <c r="P246" s="158">
        <f>O246*H246</f>
        <v>0</v>
      </c>
      <c r="Q246" s="158">
        <v>0</v>
      </c>
      <c r="R246" s="158">
        <f>Q246*H246</f>
        <v>0</v>
      </c>
      <c r="S246" s="158">
        <v>2.9999999999999997E-4</v>
      </c>
      <c r="T246" s="159">
        <f>S246*H246</f>
        <v>3.1499999999999996E-3</v>
      </c>
      <c r="AR246" s="160" t="s">
        <v>225</v>
      </c>
      <c r="AT246" s="160" t="s">
        <v>149</v>
      </c>
      <c r="AU246" s="160" t="s">
        <v>86</v>
      </c>
      <c r="AY246" s="16" t="s">
        <v>146</v>
      </c>
      <c r="BE246" s="91">
        <f>IF(N246="základní",J246,0)</f>
        <v>0</v>
      </c>
      <c r="BF246" s="91">
        <f>IF(N246="snížená",J246,0)</f>
        <v>0</v>
      </c>
      <c r="BG246" s="91">
        <f>IF(N246="zákl. přenesená",J246,0)</f>
        <v>0</v>
      </c>
      <c r="BH246" s="91">
        <f>IF(N246="sníž. přenesená",J246,0)</f>
        <v>0</v>
      </c>
      <c r="BI246" s="91">
        <f>IF(N246="nulová",J246,0)</f>
        <v>0</v>
      </c>
      <c r="BJ246" s="16" t="s">
        <v>84</v>
      </c>
      <c r="BK246" s="91">
        <f>ROUND(I246*H246,2)</f>
        <v>0</v>
      </c>
      <c r="BL246" s="16" t="s">
        <v>225</v>
      </c>
      <c r="BM246" s="160" t="s">
        <v>425</v>
      </c>
    </row>
    <row r="247" spans="2:65" s="12" customFormat="1" ht="11.25">
      <c r="B247" s="161"/>
      <c r="D247" s="162" t="s">
        <v>155</v>
      </c>
      <c r="E247" s="163" t="s">
        <v>1</v>
      </c>
      <c r="F247" s="164" t="s">
        <v>426</v>
      </c>
      <c r="H247" s="165">
        <v>10.5</v>
      </c>
      <c r="I247" s="166"/>
      <c r="L247" s="161"/>
      <c r="M247" s="167"/>
      <c r="T247" s="168"/>
      <c r="AT247" s="163" t="s">
        <v>155</v>
      </c>
      <c r="AU247" s="163" t="s">
        <v>86</v>
      </c>
      <c r="AV247" s="12" t="s">
        <v>86</v>
      </c>
      <c r="AW247" s="12" t="s">
        <v>32</v>
      </c>
      <c r="AX247" s="12" t="s">
        <v>84</v>
      </c>
      <c r="AY247" s="163" t="s">
        <v>146</v>
      </c>
    </row>
    <row r="248" spans="2:65" s="1" customFormat="1" ht="16.5" customHeight="1">
      <c r="B248" s="33"/>
      <c r="C248" s="149" t="s">
        <v>427</v>
      </c>
      <c r="D248" s="149" t="s">
        <v>149</v>
      </c>
      <c r="E248" s="150" t="s">
        <v>428</v>
      </c>
      <c r="F248" s="151" t="s">
        <v>429</v>
      </c>
      <c r="G248" s="152" t="s">
        <v>164</v>
      </c>
      <c r="H248" s="153">
        <v>200</v>
      </c>
      <c r="I248" s="154"/>
      <c r="J248" s="155">
        <f>ROUND(I248*H248,2)</f>
        <v>0</v>
      </c>
      <c r="K248" s="156"/>
      <c r="L248" s="33"/>
      <c r="M248" s="157" t="s">
        <v>1</v>
      </c>
      <c r="N248" s="122" t="s">
        <v>42</v>
      </c>
      <c r="P248" s="158">
        <f>O248*H248</f>
        <v>0</v>
      </c>
      <c r="Q248" s="158">
        <v>3.0000000000000001E-5</v>
      </c>
      <c r="R248" s="158">
        <f>Q248*H248</f>
        <v>6.0000000000000001E-3</v>
      </c>
      <c r="S248" s="158">
        <v>0</v>
      </c>
      <c r="T248" s="159">
        <f>S248*H248</f>
        <v>0</v>
      </c>
      <c r="AR248" s="160" t="s">
        <v>225</v>
      </c>
      <c r="AT248" s="160" t="s">
        <v>149</v>
      </c>
      <c r="AU248" s="160" t="s">
        <v>86</v>
      </c>
      <c r="AY248" s="16" t="s">
        <v>146</v>
      </c>
      <c r="BE248" s="91">
        <f>IF(N248="základní",J248,0)</f>
        <v>0</v>
      </c>
      <c r="BF248" s="91">
        <f>IF(N248="snížená",J248,0)</f>
        <v>0</v>
      </c>
      <c r="BG248" s="91">
        <f>IF(N248="zákl. přenesená",J248,0)</f>
        <v>0</v>
      </c>
      <c r="BH248" s="91">
        <f>IF(N248="sníž. přenesená",J248,0)</f>
        <v>0</v>
      </c>
      <c r="BI248" s="91">
        <f>IF(N248="nulová",J248,0)</f>
        <v>0</v>
      </c>
      <c r="BJ248" s="16" t="s">
        <v>84</v>
      </c>
      <c r="BK248" s="91">
        <f>ROUND(I248*H248,2)</f>
        <v>0</v>
      </c>
      <c r="BL248" s="16" t="s">
        <v>225</v>
      </c>
      <c r="BM248" s="160" t="s">
        <v>430</v>
      </c>
    </row>
    <row r="249" spans="2:65" s="1" customFormat="1" ht="24.2" customHeight="1">
      <c r="B249" s="33"/>
      <c r="C249" s="149" t="s">
        <v>431</v>
      </c>
      <c r="D249" s="149" t="s">
        <v>149</v>
      </c>
      <c r="E249" s="150" t="s">
        <v>432</v>
      </c>
      <c r="F249" s="151" t="s">
        <v>433</v>
      </c>
      <c r="G249" s="152" t="s">
        <v>152</v>
      </c>
      <c r="H249" s="153">
        <v>69</v>
      </c>
      <c r="I249" s="154"/>
      <c r="J249" s="155">
        <f>ROUND(I249*H249,2)</f>
        <v>0</v>
      </c>
      <c r="K249" s="156"/>
      <c r="L249" s="33"/>
      <c r="M249" s="157" t="s">
        <v>1</v>
      </c>
      <c r="N249" s="122" t="s">
        <v>42</v>
      </c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AR249" s="160" t="s">
        <v>225</v>
      </c>
      <c r="AT249" s="160" t="s">
        <v>149</v>
      </c>
      <c r="AU249" s="160" t="s">
        <v>86</v>
      </c>
      <c r="AY249" s="16" t="s">
        <v>146</v>
      </c>
      <c r="BE249" s="91">
        <f>IF(N249="základní",J249,0)</f>
        <v>0</v>
      </c>
      <c r="BF249" s="91">
        <f>IF(N249="snížená",J249,0)</f>
        <v>0</v>
      </c>
      <c r="BG249" s="91">
        <f>IF(N249="zákl. přenesená",J249,0)</f>
        <v>0</v>
      </c>
      <c r="BH249" s="91">
        <f>IF(N249="sníž. přenesená",J249,0)</f>
        <v>0</v>
      </c>
      <c r="BI249" s="91">
        <f>IF(N249="nulová",J249,0)</f>
        <v>0</v>
      </c>
      <c r="BJ249" s="16" t="s">
        <v>84</v>
      </c>
      <c r="BK249" s="91">
        <f>ROUND(I249*H249,2)</f>
        <v>0</v>
      </c>
      <c r="BL249" s="16" t="s">
        <v>225</v>
      </c>
      <c r="BM249" s="160" t="s">
        <v>434</v>
      </c>
    </row>
    <row r="250" spans="2:65" s="1" customFormat="1" ht="33" customHeight="1">
      <c r="B250" s="33"/>
      <c r="C250" s="149" t="s">
        <v>435</v>
      </c>
      <c r="D250" s="149" t="s">
        <v>149</v>
      </c>
      <c r="E250" s="150" t="s">
        <v>436</v>
      </c>
      <c r="F250" s="151" t="s">
        <v>437</v>
      </c>
      <c r="G250" s="152" t="s">
        <v>152</v>
      </c>
      <c r="H250" s="153">
        <v>69</v>
      </c>
      <c r="I250" s="154"/>
      <c r="J250" s="155">
        <f>ROUND(I250*H250,2)</f>
        <v>0</v>
      </c>
      <c r="K250" s="156"/>
      <c r="L250" s="33"/>
      <c r="M250" s="157" t="s">
        <v>1</v>
      </c>
      <c r="N250" s="122" t="s">
        <v>42</v>
      </c>
      <c r="P250" s="158">
        <f>O250*H250</f>
        <v>0</v>
      </c>
      <c r="Q250" s="158">
        <v>5.0000000000000002E-5</v>
      </c>
      <c r="R250" s="158">
        <f>Q250*H250</f>
        <v>3.4500000000000004E-3</v>
      </c>
      <c r="S250" s="158">
        <v>0</v>
      </c>
      <c r="T250" s="159">
        <f>S250*H250</f>
        <v>0</v>
      </c>
      <c r="AR250" s="160" t="s">
        <v>225</v>
      </c>
      <c r="AT250" s="160" t="s">
        <v>149</v>
      </c>
      <c r="AU250" s="160" t="s">
        <v>86</v>
      </c>
      <c r="AY250" s="16" t="s">
        <v>146</v>
      </c>
      <c r="BE250" s="91">
        <f>IF(N250="základní",J250,0)</f>
        <v>0</v>
      </c>
      <c r="BF250" s="91">
        <f>IF(N250="snížená",J250,0)</f>
        <v>0</v>
      </c>
      <c r="BG250" s="91">
        <f>IF(N250="zákl. přenesená",J250,0)</f>
        <v>0</v>
      </c>
      <c r="BH250" s="91">
        <f>IF(N250="sníž. přenesená",J250,0)</f>
        <v>0</v>
      </c>
      <c r="BI250" s="91">
        <f>IF(N250="nulová",J250,0)</f>
        <v>0</v>
      </c>
      <c r="BJ250" s="16" t="s">
        <v>84</v>
      </c>
      <c r="BK250" s="91">
        <f>ROUND(I250*H250,2)</f>
        <v>0</v>
      </c>
      <c r="BL250" s="16" t="s">
        <v>225</v>
      </c>
      <c r="BM250" s="160" t="s">
        <v>438</v>
      </c>
    </row>
    <row r="251" spans="2:65" s="1" customFormat="1" ht="24.2" customHeight="1">
      <c r="B251" s="33"/>
      <c r="C251" s="149" t="s">
        <v>439</v>
      </c>
      <c r="D251" s="149" t="s">
        <v>149</v>
      </c>
      <c r="E251" s="150" t="s">
        <v>440</v>
      </c>
      <c r="F251" s="151" t="s">
        <v>441</v>
      </c>
      <c r="G251" s="152" t="s">
        <v>177</v>
      </c>
      <c r="H251" s="153">
        <v>0.371</v>
      </c>
      <c r="I251" s="154"/>
      <c r="J251" s="155">
        <f>ROUND(I251*H251,2)</f>
        <v>0</v>
      </c>
      <c r="K251" s="156"/>
      <c r="L251" s="33"/>
      <c r="M251" s="157" t="s">
        <v>1</v>
      </c>
      <c r="N251" s="122" t="s">
        <v>42</v>
      </c>
      <c r="P251" s="158">
        <f>O251*H251</f>
        <v>0</v>
      </c>
      <c r="Q251" s="158">
        <v>0</v>
      </c>
      <c r="R251" s="158">
        <f>Q251*H251</f>
        <v>0</v>
      </c>
      <c r="S251" s="158">
        <v>0</v>
      </c>
      <c r="T251" s="159">
        <f>S251*H251</f>
        <v>0</v>
      </c>
      <c r="AR251" s="160" t="s">
        <v>225</v>
      </c>
      <c r="AT251" s="160" t="s">
        <v>149</v>
      </c>
      <c r="AU251" s="160" t="s">
        <v>86</v>
      </c>
      <c r="AY251" s="16" t="s">
        <v>146</v>
      </c>
      <c r="BE251" s="91">
        <f>IF(N251="základní",J251,0)</f>
        <v>0</v>
      </c>
      <c r="BF251" s="91">
        <f>IF(N251="snížená",J251,0)</f>
        <v>0</v>
      </c>
      <c r="BG251" s="91">
        <f>IF(N251="zákl. přenesená",J251,0)</f>
        <v>0</v>
      </c>
      <c r="BH251" s="91">
        <f>IF(N251="sníž. přenesená",J251,0)</f>
        <v>0</v>
      </c>
      <c r="BI251" s="91">
        <f>IF(N251="nulová",J251,0)</f>
        <v>0</v>
      </c>
      <c r="BJ251" s="16" t="s">
        <v>84</v>
      </c>
      <c r="BK251" s="91">
        <f>ROUND(I251*H251,2)</f>
        <v>0</v>
      </c>
      <c r="BL251" s="16" t="s">
        <v>225</v>
      </c>
      <c r="BM251" s="160" t="s">
        <v>442</v>
      </c>
    </row>
    <row r="252" spans="2:65" s="11" customFormat="1" ht="22.9" customHeight="1">
      <c r="B252" s="137"/>
      <c r="D252" s="138" t="s">
        <v>76</v>
      </c>
      <c r="E252" s="147" t="s">
        <v>443</v>
      </c>
      <c r="F252" s="147" t="s">
        <v>444</v>
      </c>
      <c r="I252" s="140"/>
      <c r="J252" s="148">
        <f>BK252</f>
        <v>0</v>
      </c>
      <c r="L252" s="137"/>
      <c r="M252" s="142"/>
      <c r="P252" s="143">
        <f>SUM(P253:P265)</f>
        <v>0</v>
      </c>
      <c r="R252" s="143">
        <f>SUM(R253:R265)</f>
        <v>3.588E-3</v>
      </c>
      <c r="T252" s="144">
        <f>SUM(T253:T265)</f>
        <v>0</v>
      </c>
      <c r="AR252" s="138" t="s">
        <v>86</v>
      </c>
      <c r="AT252" s="145" t="s">
        <v>76</v>
      </c>
      <c r="AU252" s="145" t="s">
        <v>84</v>
      </c>
      <c r="AY252" s="138" t="s">
        <v>146</v>
      </c>
      <c r="BK252" s="146">
        <f>SUM(BK253:BK265)</f>
        <v>0</v>
      </c>
    </row>
    <row r="253" spans="2:65" s="1" customFormat="1" ht="24.2" customHeight="1">
      <c r="B253" s="33"/>
      <c r="C253" s="149" t="s">
        <v>445</v>
      </c>
      <c r="D253" s="149" t="s">
        <v>149</v>
      </c>
      <c r="E253" s="150" t="s">
        <v>446</v>
      </c>
      <c r="F253" s="151" t="s">
        <v>447</v>
      </c>
      <c r="G253" s="152" t="s">
        <v>152</v>
      </c>
      <c r="H253" s="153">
        <v>6.16</v>
      </c>
      <c r="I253" s="154"/>
      <c r="J253" s="155">
        <f>ROUND(I253*H253,2)</f>
        <v>0</v>
      </c>
      <c r="K253" s="156"/>
      <c r="L253" s="33"/>
      <c r="M253" s="157" t="s">
        <v>1</v>
      </c>
      <c r="N253" s="122" t="s">
        <v>42</v>
      </c>
      <c r="P253" s="158">
        <f>O253*H253</f>
        <v>0</v>
      </c>
      <c r="Q253" s="158">
        <v>0</v>
      </c>
      <c r="R253" s="158">
        <f>Q253*H253</f>
        <v>0</v>
      </c>
      <c r="S253" s="158">
        <v>0</v>
      </c>
      <c r="T253" s="159">
        <f>S253*H253</f>
        <v>0</v>
      </c>
      <c r="AR253" s="160" t="s">
        <v>225</v>
      </c>
      <c r="AT253" s="160" t="s">
        <v>149</v>
      </c>
      <c r="AU253" s="160" t="s">
        <v>86</v>
      </c>
      <c r="AY253" s="16" t="s">
        <v>146</v>
      </c>
      <c r="BE253" s="91">
        <f>IF(N253="základní",J253,0)</f>
        <v>0</v>
      </c>
      <c r="BF253" s="91">
        <f>IF(N253="snížená",J253,0)</f>
        <v>0</v>
      </c>
      <c r="BG253" s="91">
        <f>IF(N253="zákl. přenesená",J253,0)</f>
        <v>0</v>
      </c>
      <c r="BH253" s="91">
        <f>IF(N253="sníž. přenesená",J253,0)</f>
        <v>0</v>
      </c>
      <c r="BI253" s="91">
        <f>IF(N253="nulová",J253,0)</f>
        <v>0</v>
      </c>
      <c r="BJ253" s="16" t="s">
        <v>84</v>
      </c>
      <c r="BK253" s="91">
        <f>ROUND(I253*H253,2)</f>
        <v>0</v>
      </c>
      <c r="BL253" s="16" t="s">
        <v>225</v>
      </c>
      <c r="BM253" s="160" t="s">
        <v>448</v>
      </c>
    </row>
    <row r="254" spans="2:65" s="12" customFormat="1" ht="11.25">
      <c r="B254" s="161"/>
      <c r="D254" s="162" t="s">
        <v>155</v>
      </c>
      <c r="E254" s="163" t="s">
        <v>1</v>
      </c>
      <c r="F254" s="164" t="s">
        <v>449</v>
      </c>
      <c r="H254" s="165">
        <v>6.16</v>
      </c>
      <c r="I254" s="166"/>
      <c r="L254" s="161"/>
      <c r="M254" s="167"/>
      <c r="T254" s="168"/>
      <c r="AT254" s="163" t="s">
        <v>155</v>
      </c>
      <c r="AU254" s="163" t="s">
        <v>86</v>
      </c>
      <c r="AV254" s="12" t="s">
        <v>86</v>
      </c>
      <c r="AW254" s="12" t="s">
        <v>32</v>
      </c>
      <c r="AX254" s="12" t="s">
        <v>84</v>
      </c>
      <c r="AY254" s="163" t="s">
        <v>146</v>
      </c>
    </row>
    <row r="255" spans="2:65" s="1" customFormat="1" ht="24.2" customHeight="1">
      <c r="B255" s="33"/>
      <c r="C255" s="149" t="s">
        <v>450</v>
      </c>
      <c r="D255" s="149" t="s">
        <v>149</v>
      </c>
      <c r="E255" s="150" t="s">
        <v>451</v>
      </c>
      <c r="F255" s="151" t="s">
        <v>452</v>
      </c>
      <c r="G255" s="152" t="s">
        <v>152</v>
      </c>
      <c r="H255" s="153">
        <v>7.8</v>
      </c>
      <c r="I255" s="154"/>
      <c r="J255" s="155">
        <f>ROUND(I255*H255,2)</f>
        <v>0</v>
      </c>
      <c r="K255" s="156"/>
      <c r="L255" s="33"/>
      <c r="M255" s="157" t="s">
        <v>1</v>
      </c>
      <c r="N255" s="122" t="s">
        <v>42</v>
      </c>
      <c r="P255" s="158">
        <f>O255*H255</f>
        <v>0</v>
      </c>
      <c r="Q255" s="158">
        <v>8.0000000000000007E-5</v>
      </c>
      <c r="R255" s="158">
        <f>Q255*H255</f>
        <v>6.2399999999999999E-4</v>
      </c>
      <c r="S255" s="158">
        <v>0</v>
      </c>
      <c r="T255" s="159">
        <f>S255*H255</f>
        <v>0</v>
      </c>
      <c r="AR255" s="160" t="s">
        <v>225</v>
      </c>
      <c r="AT255" s="160" t="s">
        <v>149</v>
      </c>
      <c r="AU255" s="160" t="s">
        <v>86</v>
      </c>
      <c r="AY255" s="16" t="s">
        <v>146</v>
      </c>
      <c r="BE255" s="91">
        <f>IF(N255="základní",J255,0)</f>
        <v>0</v>
      </c>
      <c r="BF255" s="91">
        <f>IF(N255="snížená",J255,0)</f>
        <v>0</v>
      </c>
      <c r="BG255" s="91">
        <f>IF(N255="zákl. přenesená",J255,0)</f>
        <v>0</v>
      </c>
      <c r="BH255" s="91">
        <f>IF(N255="sníž. přenesená",J255,0)</f>
        <v>0</v>
      </c>
      <c r="BI255" s="91">
        <f>IF(N255="nulová",J255,0)</f>
        <v>0</v>
      </c>
      <c r="BJ255" s="16" t="s">
        <v>84</v>
      </c>
      <c r="BK255" s="91">
        <f>ROUND(I255*H255,2)</f>
        <v>0</v>
      </c>
      <c r="BL255" s="16" t="s">
        <v>225</v>
      </c>
      <c r="BM255" s="160" t="s">
        <v>453</v>
      </c>
    </row>
    <row r="256" spans="2:65" s="12" customFormat="1" ht="11.25">
      <c r="B256" s="161"/>
      <c r="D256" s="162" t="s">
        <v>155</v>
      </c>
      <c r="E256" s="163" t="s">
        <v>1</v>
      </c>
      <c r="F256" s="164" t="s">
        <v>350</v>
      </c>
      <c r="H256" s="165">
        <v>7.8</v>
      </c>
      <c r="I256" s="166"/>
      <c r="L256" s="161"/>
      <c r="M256" s="167"/>
      <c r="T256" s="168"/>
      <c r="AT256" s="163" t="s">
        <v>155</v>
      </c>
      <c r="AU256" s="163" t="s">
        <v>86</v>
      </c>
      <c r="AV256" s="12" t="s">
        <v>86</v>
      </c>
      <c r="AW256" s="12" t="s">
        <v>32</v>
      </c>
      <c r="AX256" s="12" t="s">
        <v>84</v>
      </c>
      <c r="AY256" s="163" t="s">
        <v>146</v>
      </c>
    </row>
    <row r="257" spans="2:65" s="1" customFormat="1" ht="16.5" customHeight="1">
      <c r="B257" s="33"/>
      <c r="C257" s="149" t="s">
        <v>454</v>
      </c>
      <c r="D257" s="149" t="s">
        <v>149</v>
      </c>
      <c r="E257" s="150" t="s">
        <v>455</v>
      </c>
      <c r="F257" s="151" t="s">
        <v>456</v>
      </c>
      <c r="G257" s="152" t="s">
        <v>152</v>
      </c>
      <c r="H257" s="153">
        <v>7.8</v>
      </c>
      <c r="I257" s="154"/>
      <c r="J257" s="155">
        <f>ROUND(I257*H257,2)</f>
        <v>0</v>
      </c>
      <c r="K257" s="156"/>
      <c r="L257" s="33"/>
      <c r="M257" s="157" t="s">
        <v>1</v>
      </c>
      <c r="N257" s="122" t="s">
        <v>42</v>
      </c>
      <c r="P257" s="158">
        <f>O257*H257</f>
        <v>0</v>
      </c>
      <c r="Q257" s="158">
        <v>0</v>
      </c>
      <c r="R257" s="158">
        <f>Q257*H257</f>
        <v>0</v>
      </c>
      <c r="S257" s="158">
        <v>0</v>
      </c>
      <c r="T257" s="159">
        <f>S257*H257</f>
        <v>0</v>
      </c>
      <c r="AR257" s="160" t="s">
        <v>225</v>
      </c>
      <c r="AT257" s="160" t="s">
        <v>149</v>
      </c>
      <c r="AU257" s="160" t="s">
        <v>86</v>
      </c>
      <c r="AY257" s="16" t="s">
        <v>146</v>
      </c>
      <c r="BE257" s="91">
        <f>IF(N257="základní",J257,0)</f>
        <v>0</v>
      </c>
      <c r="BF257" s="91">
        <f>IF(N257="snížená",J257,0)</f>
        <v>0</v>
      </c>
      <c r="BG257" s="91">
        <f>IF(N257="zákl. přenesená",J257,0)</f>
        <v>0</v>
      </c>
      <c r="BH257" s="91">
        <f>IF(N257="sníž. přenesená",J257,0)</f>
        <v>0</v>
      </c>
      <c r="BI257" s="91">
        <f>IF(N257="nulová",J257,0)</f>
        <v>0</v>
      </c>
      <c r="BJ257" s="16" t="s">
        <v>84</v>
      </c>
      <c r="BK257" s="91">
        <f>ROUND(I257*H257,2)</f>
        <v>0</v>
      </c>
      <c r="BL257" s="16" t="s">
        <v>225</v>
      </c>
      <c r="BM257" s="160" t="s">
        <v>457</v>
      </c>
    </row>
    <row r="258" spans="2:65" s="12" customFormat="1" ht="11.25">
      <c r="B258" s="161"/>
      <c r="D258" s="162" t="s">
        <v>155</v>
      </c>
      <c r="E258" s="163" t="s">
        <v>1</v>
      </c>
      <c r="F258" s="164" t="s">
        <v>350</v>
      </c>
      <c r="H258" s="165">
        <v>7.8</v>
      </c>
      <c r="I258" s="166"/>
      <c r="L258" s="161"/>
      <c r="M258" s="167"/>
      <c r="T258" s="168"/>
      <c r="AT258" s="163" t="s">
        <v>155</v>
      </c>
      <c r="AU258" s="163" t="s">
        <v>86</v>
      </c>
      <c r="AV258" s="12" t="s">
        <v>86</v>
      </c>
      <c r="AW258" s="12" t="s">
        <v>32</v>
      </c>
      <c r="AX258" s="12" t="s">
        <v>84</v>
      </c>
      <c r="AY258" s="163" t="s">
        <v>146</v>
      </c>
    </row>
    <row r="259" spans="2:65" s="1" customFormat="1" ht="24.2" customHeight="1">
      <c r="B259" s="33"/>
      <c r="C259" s="149" t="s">
        <v>458</v>
      </c>
      <c r="D259" s="149" t="s">
        <v>149</v>
      </c>
      <c r="E259" s="150" t="s">
        <v>459</v>
      </c>
      <c r="F259" s="151" t="s">
        <v>460</v>
      </c>
      <c r="G259" s="152" t="s">
        <v>152</v>
      </c>
      <c r="H259" s="153">
        <v>7.8</v>
      </c>
      <c r="I259" s="154"/>
      <c r="J259" s="155">
        <f>ROUND(I259*H259,2)</f>
        <v>0</v>
      </c>
      <c r="K259" s="156"/>
      <c r="L259" s="33"/>
      <c r="M259" s="157" t="s">
        <v>1</v>
      </c>
      <c r="N259" s="122" t="s">
        <v>42</v>
      </c>
      <c r="P259" s="158">
        <f>O259*H259</f>
        <v>0</v>
      </c>
      <c r="Q259" s="158">
        <v>1.3999999999999999E-4</v>
      </c>
      <c r="R259" s="158">
        <f>Q259*H259</f>
        <v>1.0919999999999999E-3</v>
      </c>
      <c r="S259" s="158">
        <v>0</v>
      </c>
      <c r="T259" s="159">
        <f>S259*H259</f>
        <v>0</v>
      </c>
      <c r="AR259" s="160" t="s">
        <v>225</v>
      </c>
      <c r="AT259" s="160" t="s">
        <v>149</v>
      </c>
      <c r="AU259" s="160" t="s">
        <v>86</v>
      </c>
      <c r="AY259" s="16" t="s">
        <v>146</v>
      </c>
      <c r="BE259" s="91">
        <f>IF(N259="základní",J259,0)</f>
        <v>0</v>
      </c>
      <c r="BF259" s="91">
        <f>IF(N259="snížená",J259,0)</f>
        <v>0</v>
      </c>
      <c r="BG259" s="91">
        <f>IF(N259="zákl. přenesená",J259,0)</f>
        <v>0</v>
      </c>
      <c r="BH259" s="91">
        <f>IF(N259="sníž. přenesená",J259,0)</f>
        <v>0</v>
      </c>
      <c r="BI259" s="91">
        <f>IF(N259="nulová",J259,0)</f>
        <v>0</v>
      </c>
      <c r="BJ259" s="16" t="s">
        <v>84</v>
      </c>
      <c r="BK259" s="91">
        <f>ROUND(I259*H259,2)</f>
        <v>0</v>
      </c>
      <c r="BL259" s="16" t="s">
        <v>225</v>
      </c>
      <c r="BM259" s="160" t="s">
        <v>461</v>
      </c>
    </row>
    <row r="260" spans="2:65" s="12" customFormat="1" ht="11.25">
      <c r="B260" s="161"/>
      <c r="D260" s="162" t="s">
        <v>155</v>
      </c>
      <c r="E260" s="163" t="s">
        <v>1</v>
      </c>
      <c r="F260" s="164" t="s">
        <v>350</v>
      </c>
      <c r="H260" s="165">
        <v>7.8</v>
      </c>
      <c r="I260" s="166"/>
      <c r="L260" s="161"/>
      <c r="M260" s="167"/>
      <c r="T260" s="168"/>
      <c r="AT260" s="163" t="s">
        <v>155</v>
      </c>
      <c r="AU260" s="163" t="s">
        <v>86</v>
      </c>
      <c r="AV260" s="12" t="s">
        <v>86</v>
      </c>
      <c r="AW260" s="12" t="s">
        <v>32</v>
      </c>
      <c r="AX260" s="12" t="s">
        <v>84</v>
      </c>
      <c r="AY260" s="163" t="s">
        <v>146</v>
      </c>
    </row>
    <row r="261" spans="2:65" s="1" customFormat="1" ht="24.2" customHeight="1">
      <c r="B261" s="33"/>
      <c r="C261" s="149" t="s">
        <v>462</v>
      </c>
      <c r="D261" s="149" t="s">
        <v>149</v>
      </c>
      <c r="E261" s="150" t="s">
        <v>463</v>
      </c>
      <c r="F261" s="151" t="s">
        <v>464</v>
      </c>
      <c r="G261" s="152" t="s">
        <v>152</v>
      </c>
      <c r="H261" s="153">
        <v>7.8</v>
      </c>
      <c r="I261" s="154"/>
      <c r="J261" s="155">
        <f>ROUND(I261*H261,2)</f>
        <v>0</v>
      </c>
      <c r="K261" s="156"/>
      <c r="L261" s="33"/>
      <c r="M261" s="157" t="s">
        <v>1</v>
      </c>
      <c r="N261" s="122" t="s">
        <v>42</v>
      </c>
      <c r="P261" s="158">
        <f>O261*H261</f>
        <v>0</v>
      </c>
      <c r="Q261" s="158">
        <v>1.2E-4</v>
      </c>
      <c r="R261" s="158">
        <f>Q261*H261</f>
        <v>9.3599999999999998E-4</v>
      </c>
      <c r="S261" s="158">
        <v>0</v>
      </c>
      <c r="T261" s="159">
        <f>S261*H261</f>
        <v>0</v>
      </c>
      <c r="AR261" s="160" t="s">
        <v>225</v>
      </c>
      <c r="AT261" s="160" t="s">
        <v>149</v>
      </c>
      <c r="AU261" s="160" t="s">
        <v>86</v>
      </c>
      <c r="AY261" s="16" t="s">
        <v>146</v>
      </c>
      <c r="BE261" s="91">
        <f>IF(N261="základní",J261,0)</f>
        <v>0</v>
      </c>
      <c r="BF261" s="91">
        <f>IF(N261="snížená",J261,0)</f>
        <v>0</v>
      </c>
      <c r="BG261" s="91">
        <f>IF(N261="zákl. přenesená",J261,0)</f>
        <v>0</v>
      </c>
      <c r="BH261" s="91">
        <f>IF(N261="sníž. přenesená",J261,0)</f>
        <v>0</v>
      </c>
      <c r="BI261" s="91">
        <f>IF(N261="nulová",J261,0)</f>
        <v>0</v>
      </c>
      <c r="BJ261" s="16" t="s">
        <v>84</v>
      </c>
      <c r="BK261" s="91">
        <f>ROUND(I261*H261,2)</f>
        <v>0</v>
      </c>
      <c r="BL261" s="16" t="s">
        <v>225</v>
      </c>
      <c r="BM261" s="160" t="s">
        <v>465</v>
      </c>
    </row>
    <row r="262" spans="2:65" s="12" customFormat="1" ht="11.25">
      <c r="B262" s="161"/>
      <c r="D262" s="162" t="s">
        <v>155</v>
      </c>
      <c r="E262" s="163" t="s">
        <v>1</v>
      </c>
      <c r="F262" s="164" t="s">
        <v>350</v>
      </c>
      <c r="H262" s="165">
        <v>7.8</v>
      </c>
      <c r="I262" s="166"/>
      <c r="L262" s="161"/>
      <c r="M262" s="167"/>
      <c r="T262" s="168"/>
      <c r="AT262" s="163" t="s">
        <v>155</v>
      </c>
      <c r="AU262" s="163" t="s">
        <v>86</v>
      </c>
      <c r="AV262" s="12" t="s">
        <v>86</v>
      </c>
      <c r="AW262" s="12" t="s">
        <v>32</v>
      </c>
      <c r="AX262" s="12" t="s">
        <v>84</v>
      </c>
      <c r="AY262" s="163" t="s">
        <v>146</v>
      </c>
    </row>
    <row r="263" spans="2:65" s="1" customFormat="1" ht="24.2" customHeight="1">
      <c r="B263" s="33"/>
      <c r="C263" s="149" t="s">
        <v>466</v>
      </c>
      <c r="D263" s="149" t="s">
        <v>149</v>
      </c>
      <c r="E263" s="150" t="s">
        <v>467</v>
      </c>
      <c r="F263" s="151" t="s">
        <v>468</v>
      </c>
      <c r="G263" s="152" t="s">
        <v>152</v>
      </c>
      <c r="H263" s="153">
        <v>7.8</v>
      </c>
      <c r="I263" s="154"/>
      <c r="J263" s="155">
        <f>ROUND(I263*H263,2)</f>
        <v>0</v>
      </c>
      <c r="K263" s="156"/>
      <c r="L263" s="33"/>
      <c r="M263" s="157" t="s">
        <v>1</v>
      </c>
      <c r="N263" s="122" t="s">
        <v>42</v>
      </c>
      <c r="P263" s="158">
        <f>O263*H263</f>
        <v>0</v>
      </c>
      <c r="Q263" s="158">
        <v>1.2E-4</v>
      </c>
      <c r="R263" s="158">
        <f>Q263*H263</f>
        <v>9.3599999999999998E-4</v>
      </c>
      <c r="S263" s="158">
        <v>0</v>
      </c>
      <c r="T263" s="159">
        <f>S263*H263</f>
        <v>0</v>
      </c>
      <c r="AR263" s="160" t="s">
        <v>225</v>
      </c>
      <c r="AT263" s="160" t="s">
        <v>149</v>
      </c>
      <c r="AU263" s="160" t="s">
        <v>86</v>
      </c>
      <c r="AY263" s="16" t="s">
        <v>146</v>
      </c>
      <c r="BE263" s="91">
        <f>IF(N263="základní",J263,0)</f>
        <v>0</v>
      </c>
      <c r="BF263" s="91">
        <f>IF(N263="snížená",J263,0)</f>
        <v>0</v>
      </c>
      <c r="BG263" s="91">
        <f>IF(N263="zákl. přenesená",J263,0)</f>
        <v>0</v>
      </c>
      <c r="BH263" s="91">
        <f>IF(N263="sníž. přenesená",J263,0)</f>
        <v>0</v>
      </c>
      <c r="BI263" s="91">
        <f>IF(N263="nulová",J263,0)</f>
        <v>0</v>
      </c>
      <c r="BJ263" s="16" t="s">
        <v>84</v>
      </c>
      <c r="BK263" s="91">
        <f>ROUND(I263*H263,2)</f>
        <v>0</v>
      </c>
      <c r="BL263" s="16" t="s">
        <v>225</v>
      </c>
      <c r="BM263" s="160" t="s">
        <v>469</v>
      </c>
    </row>
    <row r="264" spans="2:65" s="12" customFormat="1" ht="11.25">
      <c r="B264" s="161"/>
      <c r="D264" s="162" t="s">
        <v>155</v>
      </c>
      <c r="E264" s="163" t="s">
        <v>1</v>
      </c>
      <c r="F264" s="164" t="s">
        <v>350</v>
      </c>
      <c r="H264" s="165">
        <v>7.8</v>
      </c>
      <c r="I264" s="166"/>
      <c r="L264" s="161"/>
      <c r="M264" s="167"/>
      <c r="T264" s="168"/>
      <c r="AT264" s="163" t="s">
        <v>155</v>
      </c>
      <c r="AU264" s="163" t="s">
        <v>86</v>
      </c>
      <c r="AV264" s="12" t="s">
        <v>86</v>
      </c>
      <c r="AW264" s="12" t="s">
        <v>32</v>
      </c>
      <c r="AX264" s="12" t="s">
        <v>84</v>
      </c>
      <c r="AY264" s="163" t="s">
        <v>146</v>
      </c>
    </row>
    <row r="265" spans="2:65" s="1" customFormat="1" ht="21.75" customHeight="1">
      <c r="B265" s="33"/>
      <c r="C265" s="149" t="s">
        <v>470</v>
      </c>
      <c r="D265" s="149" t="s">
        <v>149</v>
      </c>
      <c r="E265" s="150" t="s">
        <v>471</v>
      </c>
      <c r="F265" s="151" t="s">
        <v>472</v>
      </c>
      <c r="G265" s="152" t="s">
        <v>152</v>
      </c>
      <c r="H265" s="153">
        <v>70</v>
      </c>
      <c r="I265" s="154"/>
      <c r="J265" s="155">
        <f>ROUND(I265*H265,2)</f>
        <v>0</v>
      </c>
      <c r="K265" s="156"/>
      <c r="L265" s="33"/>
      <c r="M265" s="157" t="s">
        <v>1</v>
      </c>
      <c r="N265" s="122" t="s">
        <v>42</v>
      </c>
      <c r="P265" s="158">
        <f>O265*H265</f>
        <v>0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AR265" s="160" t="s">
        <v>225</v>
      </c>
      <c r="AT265" s="160" t="s">
        <v>149</v>
      </c>
      <c r="AU265" s="160" t="s">
        <v>86</v>
      </c>
      <c r="AY265" s="16" t="s">
        <v>146</v>
      </c>
      <c r="BE265" s="91">
        <f>IF(N265="základní",J265,0)</f>
        <v>0</v>
      </c>
      <c r="BF265" s="91">
        <f>IF(N265="snížená",J265,0)</f>
        <v>0</v>
      </c>
      <c r="BG265" s="91">
        <f>IF(N265="zákl. přenesená",J265,0)</f>
        <v>0</v>
      </c>
      <c r="BH265" s="91">
        <f>IF(N265="sníž. přenesená",J265,0)</f>
        <v>0</v>
      </c>
      <c r="BI265" s="91">
        <f>IF(N265="nulová",J265,0)</f>
        <v>0</v>
      </c>
      <c r="BJ265" s="16" t="s">
        <v>84</v>
      </c>
      <c r="BK265" s="91">
        <f>ROUND(I265*H265,2)</f>
        <v>0</v>
      </c>
      <c r="BL265" s="16" t="s">
        <v>225</v>
      </c>
      <c r="BM265" s="160" t="s">
        <v>473</v>
      </c>
    </row>
    <row r="266" spans="2:65" s="11" customFormat="1" ht="22.9" customHeight="1">
      <c r="B266" s="137"/>
      <c r="D266" s="138" t="s">
        <v>76</v>
      </c>
      <c r="E266" s="147" t="s">
        <v>474</v>
      </c>
      <c r="F266" s="147" t="s">
        <v>475</v>
      </c>
      <c r="I266" s="140"/>
      <c r="J266" s="148">
        <f>BK266</f>
        <v>0</v>
      </c>
      <c r="L266" s="137"/>
      <c r="M266" s="142"/>
      <c r="P266" s="143">
        <f>SUM(P267:P296)</f>
        <v>0</v>
      </c>
      <c r="R266" s="143">
        <f>SUM(R267:R296)</f>
        <v>0.1707312</v>
      </c>
      <c r="T266" s="144">
        <f>SUM(T267:T296)</f>
        <v>3.3054600000000003E-2</v>
      </c>
      <c r="AR266" s="138" t="s">
        <v>86</v>
      </c>
      <c r="AT266" s="145" t="s">
        <v>76</v>
      </c>
      <c r="AU266" s="145" t="s">
        <v>84</v>
      </c>
      <c r="AY266" s="138" t="s">
        <v>146</v>
      </c>
      <c r="BK266" s="146">
        <f>SUM(BK267:BK296)</f>
        <v>0</v>
      </c>
    </row>
    <row r="267" spans="2:65" s="1" customFormat="1" ht="16.5" customHeight="1">
      <c r="B267" s="33"/>
      <c r="C267" s="149" t="s">
        <v>476</v>
      </c>
      <c r="D267" s="149" t="s">
        <v>149</v>
      </c>
      <c r="E267" s="150" t="s">
        <v>477</v>
      </c>
      <c r="F267" s="151" t="s">
        <v>478</v>
      </c>
      <c r="G267" s="152" t="s">
        <v>152</v>
      </c>
      <c r="H267" s="153">
        <v>102.6</v>
      </c>
      <c r="I267" s="154"/>
      <c r="J267" s="155">
        <f>ROUND(I267*H267,2)</f>
        <v>0</v>
      </c>
      <c r="K267" s="156"/>
      <c r="L267" s="33"/>
      <c r="M267" s="157" t="s">
        <v>1</v>
      </c>
      <c r="N267" s="122" t="s">
        <v>42</v>
      </c>
      <c r="P267" s="158">
        <f>O267*H267</f>
        <v>0</v>
      </c>
      <c r="Q267" s="158">
        <v>1E-3</v>
      </c>
      <c r="R267" s="158">
        <f>Q267*H267</f>
        <v>0.1026</v>
      </c>
      <c r="S267" s="158">
        <v>3.1E-4</v>
      </c>
      <c r="T267" s="159">
        <f>S267*H267</f>
        <v>3.1806000000000001E-2</v>
      </c>
      <c r="AR267" s="160" t="s">
        <v>225</v>
      </c>
      <c r="AT267" s="160" t="s">
        <v>149</v>
      </c>
      <c r="AU267" s="160" t="s">
        <v>86</v>
      </c>
      <c r="AY267" s="16" t="s">
        <v>146</v>
      </c>
      <c r="BE267" s="91">
        <f>IF(N267="základní",J267,0)</f>
        <v>0</v>
      </c>
      <c r="BF267" s="91">
        <f>IF(N267="snížená",J267,0)</f>
        <v>0</v>
      </c>
      <c r="BG267" s="91">
        <f>IF(N267="zákl. přenesená",J267,0)</f>
        <v>0</v>
      </c>
      <c r="BH267" s="91">
        <f>IF(N267="sníž. přenesená",J267,0)</f>
        <v>0</v>
      </c>
      <c r="BI267" s="91">
        <f>IF(N267="nulová",J267,0)</f>
        <v>0</v>
      </c>
      <c r="BJ267" s="16" t="s">
        <v>84</v>
      </c>
      <c r="BK267" s="91">
        <f>ROUND(I267*H267,2)</f>
        <v>0</v>
      </c>
      <c r="BL267" s="16" t="s">
        <v>225</v>
      </c>
      <c r="BM267" s="160" t="s">
        <v>479</v>
      </c>
    </row>
    <row r="268" spans="2:65" s="1" customFormat="1" ht="24.2" customHeight="1">
      <c r="B268" s="33"/>
      <c r="C268" s="149" t="s">
        <v>196</v>
      </c>
      <c r="D268" s="149" t="s">
        <v>149</v>
      </c>
      <c r="E268" s="150" t="s">
        <v>480</v>
      </c>
      <c r="F268" s="151" t="s">
        <v>481</v>
      </c>
      <c r="G268" s="152" t="s">
        <v>164</v>
      </c>
      <c r="H268" s="153">
        <v>99.82</v>
      </c>
      <c r="I268" s="154"/>
      <c r="J268" s="155">
        <f>ROUND(I268*H268,2)</f>
        <v>0</v>
      </c>
      <c r="K268" s="156"/>
      <c r="L268" s="33"/>
      <c r="M268" s="157" t="s">
        <v>1</v>
      </c>
      <c r="N268" s="122" t="s">
        <v>42</v>
      </c>
      <c r="P268" s="158">
        <f>O268*H268</f>
        <v>0</v>
      </c>
      <c r="Q268" s="158">
        <v>0</v>
      </c>
      <c r="R268" s="158">
        <f>Q268*H268</f>
        <v>0</v>
      </c>
      <c r="S268" s="158">
        <v>0</v>
      </c>
      <c r="T268" s="159">
        <f>S268*H268</f>
        <v>0</v>
      </c>
      <c r="AR268" s="160" t="s">
        <v>225</v>
      </c>
      <c r="AT268" s="160" t="s">
        <v>149</v>
      </c>
      <c r="AU268" s="160" t="s">
        <v>86</v>
      </c>
      <c r="AY268" s="16" t="s">
        <v>146</v>
      </c>
      <c r="BE268" s="91">
        <f>IF(N268="základní",J268,0)</f>
        <v>0</v>
      </c>
      <c r="BF268" s="91">
        <f>IF(N268="snížená",J268,0)</f>
        <v>0</v>
      </c>
      <c r="BG268" s="91">
        <f>IF(N268="zákl. přenesená",J268,0)</f>
        <v>0</v>
      </c>
      <c r="BH268" s="91">
        <f>IF(N268="sníž. přenesená",J268,0)</f>
        <v>0</v>
      </c>
      <c r="BI268" s="91">
        <f>IF(N268="nulová",J268,0)</f>
        <v>0</v>
      </c>
      <c r="BJ268" s="16" t="s">
        <v>84</v>
      </c>
      <c r="BK268" s="91">
        <f>ROUND(I268*H268,2)</f>
        <v>0</v>
      </c>
      <c r="BL268" s="16" t="s">
        <v>225</v>
      </c>
      <c r="BM268" s="160" t="s">
        <v>482</v>
      </c>
    </row>
    <row r="269" spans="2:65" s="12" customFormat="1" ht="11.25">
      <c r="B269" s="161"/>
      <c r="D269" s="162" t="s">
        <v>155</v>
      </c>
      <c r="E269" s="163" t="s">
        <v>1</v>
      </c>
      <c r="F269" s="164" t="s">
        <v>166</v>
      </c>
      <c r="H269" s="165">
        <v>58.2</v>
      </c>
      <c r="I269" s="166"/>
      <c r="L269" s="161"/>
      <c r="M269" s="167"/>
      <c r="T269" s="168"/>
      <c r="AT269" s="163" t="s">
        <v>155</v>
      </c>
      <c r="AU269" s="163" t="s">
        <v>86</v>
      </c>
      <c r="AV269" s="12" t="s">
        <v>86</v>
      </c>
      <c r="AW269" s="12" t="s">
        <v>32</v>
      </c>
      <c r="AX269" s="12" t="s">
        <v>77</v>
      </c>
      <c r="AY269" s="163" t="s">
        <v>146</v>
      </c>
    </row>
    <row r="270" spans="2:65" s="12" customFormat="1" ht="22.5">
      <c r="B270" s="161"/>
      <c r="D270" s="162" t="s">
        <v>155</v>
      </c>
      <c r="E270" s="163" t="s">
        <v>1</v>
      </c>
      <c r="F270" s="164" t="s">
        <v>167</v>
      </c>
      <c r="H270" s="165">
        <v>41.62</v>
      </c>
      <c r="I270" s="166"/>
      <c r="L270" s="161"/>
      <c r="M270" s="167"/>
      <c r="T270" s="168"/>
      <c r="AT270" s="163" t="s">
        <v>155</v>
      </c>
      <c r="AU270" s="163" t="s">
        <v>86</v>
      </c>
      <c r="AV270" s="12" t="s">
        <v>86</v>
      </c>
      <c r="AW270" s="12" t="s">
        <v>32</v>
      </c>
      <c r="AX270" s="12" t="s">
        <v>77</v>
      </c>
      <c r="AY270" s="163" t="s">
        <v>146</v>
      </c>
    </row>
    <row r="271" spans="2:65" s="13" customFormat="1" ht="11.25">
      <c r="B271" s="169"/>
      <c r="D271" s="162" t="s">
        <v>155</v>
      </c>
      <c r="E271" s="170" t="s">
        <v>1</v>
      </c>
      <c r="F271" s="171" t="s">
        <v>168</v>
      </c>
      <c r="H271" s="172">
        <v>99.82</v>
      </c>
      <c r="I271" s="173"/>
      <c r="L271" s="169"/>
      <c r="M271" s="174"/>
      <c r="T271" s="175"/>
      <c r="AT271" s="170" t="s">
        <v>155</v>
      </c>
      <c r="AU271" s="170" t="s">
        <v>86</v>
      </c>
      <c r="AV271" s="13" t="s">
        <v>153</v>
      </c>
      <c r="AW271" s="13" t="s">
        <v>32</v>
      </c>
      <c r="AX271" s="13" t="s">
        <v>84</v>
      </c>
      <c r="AY271" s="170" t="s">
        <v>146</v>
      </c>
    </row>
    <row r="272" spans="2:65" s="1" customFormat="1" ht="24.2" customHeight="1">
      <c r="B272" s="33"/>
      <c r="C272" s="176" t="s">
        <v>483</v>
      </c>
      <c r="D272" s="176" t="s">
        <v>267</v>
      </c>
      <c r="E272" s="177" t="s">
        <v>484</v>
      </c>
      <c r="F272" s="178" t="s">
        <v>485</v>
      </c>
      <c r="G272" s="179" t="s">
        <v>164</v>
      </c>
      <c r="H272" s="180">
        <v>104.81100000000001</v>
      </c>
      <c r="I272" s="181"/>
      <c r="J272" s="182">
        <f>ROUND(I272*H272,2)</f>
        <v>0</v>
      </c>
      <c r="K272" s="183"/>
      <c r="L272" s="184"/>
      <c r="M272" s="185" t="s">
        <v>1</v>
      </c>
      <c r="N272" s="186" t="s">
        <v>42</v>
      </c>
      <c r="P272" s="158">
        <f>O272*H272</f>
        <v>0</v>
      </c>
      <c r="Q272" s="158">
        <v>0</v>
      </c>
      <c r="R272" s="158">
        <f>Q272*H272</f>
        <v>0</v>
      </c>
      <c r="S272" s="158">
        <v>0</v>
      </c>
      <c r="T272" s="159">
        <f>S272*H272</f>
        <v>0</v>
      </c>
      <c r="AR272" s="160" t="s">
        <v>270</v>
      </c>
      <c r="AT272" s="160" t="s">
        <v>267</v>
      </c>
      <c r="AU272" s="160" t="s">
        <v>86</v>
      </c>
      <c r="AY272" s="16" t="s">
        <v>146</v>
      </c>
      <c r="BE272" s="91">
        <f>IF(N272="základní",J272,0)</f>
        <v>0</v>
      </c>
      <c r="BF272" s="91">
        <f>IF(N272="snížená",J272,0)</f>
        <v>0</v>
      </c>
      <c r="BG272" s="91">
        <f>IF(N272="zákl. přenesená",J272,0)</f>
        <v>0</v>
      </c>
      <c r="BH272" s="91">
        <f>IF(N272="sníž. přenesená",J272,0)</f>
        <v>0</v>
      </c>
      <c r="BI272" s="91">
        <f>IF(N272="nulová",J272,0)</f>
        <v>0</v>
      </c>
      <c r="BJ272" s="16" t="s">
        <v>84</v>
      </c>
      <c r="BK272" s="91">
        <f>ROUND(I272*H272,2)</f>
        <v>0</v>
      </c>
      <c r="BL272" s="16" t="s">
        <v>225</v>
      </c>
      <c r="BM272" s="160" t="s">
        <v>486</v>
      </c>
    </row>
    <row r="273" spans="2:65" s="12" customFormat="1" ht="11.25">
      <c r="B273" s="161"/>
      <c r="D273" s="162" t="s">
        <v>155</v>
      </c>
      <c r="F273" s="164" t="s">
        <v>487</v>
      </c>
      <c r="H273" s="165">
        <v>104.81100000000001</v>
      </c>
      <c r="I273" s="166"/>
      <c r="L273" s="161"/>
      <c r="M273" s="167"/>
      <c r="T273" s="168"/>
      <c r="AT273" s="163" t="s">
        <v>155</v>
      </c>
      <c r="AU273" s="163" t="s">
        <v>86</v>
      </c>
      <c r="AV273" s="12" t="s">
        <v>86</v>
      </c>
      <c r="AW273" s="12" t="s">
        <v>4</v>
      </c>
      <c r="AX273" s="12" t="s">
        <v>84</v>
      </c>
      <c r="AY273" s="163" t="s">
        <v>146</v>
      </c>
    </row>
    <row r="274" spans="2:65" s="1" customFormat="1" ht="16.5" customHeight="1">
      <c r="B274" s="33"/>
      <c r="C274" s="149" t="s">
        <v>488</v>
      </c>
      <c r="D274" s="149" t="s">
        <v>149</v>
      </c>
      <c r="E274" s="150" t="s">
        <v>489</v>
      </c>
      <c r="F274" s="151" t="s">
        <v>490</v>
      </c>
      <c r="G274" s="152" t="s">
        <v>152</v>
      </c>
      <c r="H274" s="153">
        <v>70</v>
      </c>
      <c r="I274" s="154"/>
      <c r="J274" s="155">
        <f>ROUND(I274*H274,2)</f>
        <v>0</v>
      </c>
      <c r="K274" s="156"/>
      <c r="L274" s="33"/>
      <c r="M274" s="157" t="s">
        <v>1</v>
      </c>
      <c r="N274" s="122" t="s">
        <v>42</v>
      </c>
      <c r="P274" s="158">
        <f>O274*H274</f>
        <v>0</v>
      </c>
      <c r="Q274" s="158">
        <v>0</v>
      </c>
      <c r="R274" s="158">
        <f>Q274*H274</f>
        <v>0</v>
      </c>
      <c r="S274" s="158">
        <v>0</v>
      </c>
      <c r="T274" s="159">
        <f>S274*H274</f>
        <v>0</v>
      </c>
      <c r="AR274" s="160" t="s">
        <v>225</v>
      </c>
      <c r="AT274" s="160" t="s">
        <v>149</v>
      </c>
      <c r="AU274" s="160" t="s">
        <v>86</v>
      </c>
      <c r="AY274" s="16" t="s">
        <v>146</v>
      </c>
      <c r="BE274" s="91">
        <f>IF(N274="základní",J274,0)</f>
        <v>0</v>
      </c>
      <c r="BF274" s="91">
        <f>IF(N274="snížená",J274,0)</f>
        <v>0</v>
      </c>
      <c r="BG274" s="91">
        <f>IF(N274="zákl. přenesená",J274,0)</f>
        <v>0</v>
      </c>
      <c r="BH274" s="91">
        <f>IF(N274="sníž. přenesená",J274,0)</f>
        <v>0</v>
      </c>
      <c r="BI274" s="91">
        <f>IF(N274="nulová",J274,0)</f>
        <v>0</v>
      </c>
      <c r="BJ274" s="16" t="s">
        <v>84</v>
      </c>
      <c r="BK274" s="91">
        <f>ROUND(I274*H274,2)</f>
        <v>0</v>
      </c>
      <c r="BL274" s="16" t="s">
        <v>225</v>
      </c>
      <c r="BM274" s="160" t="s">
        <v>491</v>
      </c>
    </row>
    <row r="275" spans="2:65" s="1" customFormat="1" ht="16.5" customHeight="1">
      <c r="B275" s="33"/>
      <c r="C275" s="176" t="s">
        <v>492</v>
      </c>
      <c r="D275" s="176" t="s">
        <v>267</v>
      </c>
      <c r="E275" s="177" t="s">
        <v>493</v>
      </c>
      <c r="F275" s="178" t="s">
        <v>494</v>
      </c>
      <c r="G275" s="179" t="s">
        <v>152</v>
      </c>
      <c r="H275" s="180">
        <v>73.5</v>
      </c>
      <c r="I275" s="181"/>
      <c r="J275" s="182">
        <f>ROUND(I275*H275,2)</f>
        <v>0</v>
      </c>
      <c r="K275" s="183"/>
      <c r="L275" s="184"/>
      <c r="M275" s="185" t="s">
        <v>1</v>
      </c>
      <c r="N275" s="186" t="s">
        <v>42</v>
      </c>
      <c r="P275" s="158">
        <f>O275*H275</f>
        <v>0</v>
      </c>
      <c r="Q275" s="158">
        <v>0</v>
      </c>
      <c r="R275" s="158">
        <f>Q275*H275</f>
        <v>0</v>
      </c>
      <c r="S275" s="158">
        <v>0</v>
      </c>
      <c r="T275" s="159">
        <f>S275*H275</f>
        <v>0</v>
      </c>
      <c r="AR275" s="160" t="s">
        <v>270</v>
      </c>
      <c r="AT275" s="160" t="s">
        <v>267</v>
      </c>
      <c r="AU275" s="160" t="s">
        <v>86</v>
      </c>
      <c r="AY275" s="16" t="s">
        <v>146</v>
      </c>
      <c r="BE275" s="91">
        <f>IF(N275="základní",J275,0)</f>
        <v>0</v>
      </c>
      <c r="BF275" s="91">
        <f>IF(N275="snížená",J275,0)</f>
        <v>0</v>
      </c>
      <c r="BG275" s="91">
        <f>IF(N275="zákl. přenesená",J275,0)</f>
        <v>0</v>
      </c>
      <c r="BH275" s="91">
        <f>IF(N275="sníž. přenesená",J275,0)</f>
        <v>0</v>
      </c>
      <c r="BI275" s="91">
        <f>IF(N275="nulová",J275,0)</f>
        <v>0</v>
      </c>
      <c r="BJ275" s="16" t="s">
        <v>84</v>
      </c>
      <c r="BK275" s="91">
        <f>ROUND(I275*H275,2)</f>
        <v>0</v>
      </c>
      <c r="BL275" s="16" t="s">
        <v>225</v>
      </c>
      <c r="BM275" s="160" t="s">
        <v>495</v>
      </c>
    </row>
    <row r="276" spans="2:65" s="12" customFormat="1" ht="11.25">
      <c r="B276" s="161"/>
      <c r="D276" s="162" t="s">
        <v>155</v>
      </c>
      <c r="F276" s="164" t="s">
        <v>496</v>
      </c>
      <c r="H276" s="165">
        <v>73.5</v>
      </c>
      <c r="I276" s="166"/>
      <c r="L276" s="161"/>
      <c r="M276" s="167"/>
      <c r="T276" s="168"/>
      <c r="AT276" s="163" t="s">
        <v>155</v>
      </c>
      <c r="AU276" s="163" t="s">
        <v>86</v>
      </c>
      <c r="AV276" s="12" t="s">
        <v>86</v>
      </c>
      <c r="AW276" s="12" t="s">
        <v>4</v>
      </c>
      <c r="AX276" s="12" t="s">
        <v>84</v>
      </c>
      <c r="AY276" s="163" t="s">
        <v>146</v>
      </c>
    </row>
    <row r="277" spans="2:65" s="1" customFormat="1" ht="24.2" customHeight="1">
      <c r="B277" s="33"/>
      <c r="C277" s="149" t="s">
        <v>497</v>
      </c>
      <c r="D277" s="149" t="s">
        <v>149</v>
      </c>
      <c r="E277" s="150" t="s">
        <v>498</v>
      </c>
      <c r="F277" s="151" t="s">
        <v>499</v>
      </c>
      <c r="G277" s="152" t="s">
        <v>152</v>
      </c>
      <c r="H277" s="153">
        <v>41.62</v>
      </c>
      <c r="I277" s="154"/>
      <c r="J277" s="155">
        <f>ROUND(I277*H277,2)</f>
        <v>0</v>
      </c>
      <c r="K277" s="156"/>
      <c r="L277" s="33"/>
      <c r="M277" s="157" t="s">
        <v>1</v>
      </c>
      <c r="N277" s="122" t="s">
        <v>42</v>
      </c>
      <c r="P277" s="158">
        <f>O277*H277</f>
        <v>0</v>
      </c>
      <c r="Q277" s="158">
        <v>0</v>
      </c>
      <c r="R277" s="158">
        <f>Q277*H277</f>
        <v>0</v>
      </c>
      <c r="S277" s="158">
        <v>3.0000000000000001E-5</v>
      </c>
      <c r="T277" s="159">
        <f>S277*H277</f>
        <v>1.2485999999999999E-3</v>
      </c>
      <c r="AR277" s="160" t="s">
        <v>225</v>
      </c>
      <c r="AT277" s="160" t="s">
        <v>149</v>
      </c>
      <c r="AU277" s="160" t="s">
        <v>86</v>
      </c>
      <c r="AY277" s="16" t="s">
        <v>146</v>
      </c>
      <c r="BE277" s="91">
        <f>IF(N277="základní",J277,0)</f>
        <v>0</v>
      </c>
      <c r="BF277" s="91">
        <f>IF(N277="snížená",J277,0)</f>
        <v>0</v>
      </c>
      <c r="BG277" s="91">
        <f>IF(N277="zákl. přenesená",J277,0)</f>
        <v>0</v>
      </c>
      <c r="BH277" s="91">
        <f>IF(N277="sníž. přenesená",J277,0)</f>
        <v>0</v>
      </c>
      <c r="BI277" s="91">
        <f>IF(N277="nulová",J277,0)</f>
        <v>0</v>
      </c>
      <c r="BJ277" s="16" t="s">
        <v>84</v>
      </c>
      <c r="BK277" s="91">
        <f>ROUND(I277*H277,2)</f>
        <v>0</v>
      </c>
      <c r="BL277" s="16" t="s">
        <v>225</v>
      </c>
      <c r="BM277" s="160" t="s">
        <v>500</v>
      </c>
    </row>
    <row r="278" spans="2:65" s="12" customFormat="1" ht="22.5">
      <c r="B278" s="161"/>
      <c r="D278" s="162" t="s">
        <v>155</v>
      </c>
      <c r="E278" s="163" t="s">
        <v>1</v>
      </c>
      <c r="F278" s="164" t="s">
        <v>167</v>
      </c>
      <c r="H278" s="165">
        <v>41.62</v>
      </c>
      <c r="I278" s="166"/>
      <c r="L278" s="161"/>
      <c r="M278" s="167"/>
      <c r="T278" s="168"/>
      <c r="AT278" s="163" t="s">
        <v>155</v>
      </c>
      <c r="AU278" s="163" t="s">
        <v>86</v>
      </c>
      <c r="AV278" s="12" t="s">
        <v>86</v>
      </c>
      <c r="AW278" s="12" t="s">
        <v>32</v>
      </c>
      <c r="AX278" s="12" t="s">
        <v>84</v>
      </c>
      <c r="AY278" s="163" t="s">
        <v>146</v>
      </c>
    </row>
    <row r="279" spans="2:65" s="1" customFormat="1" ht="16.5" customHeight="1">
      <c r="B279" s="33"/>
      <c r="C279" s="176" t="s">
        <v>501</v>
      </c>
      <c r="D279" s="176" t="s">
        <v>267</v>
      </c>
      <c r="E279" s="177" t="s">
        <v>493</v>
      </c>
      <c r="F279" s="178" t="s">
        <v>494</v>
      </c>
      <c r="G279" s="179" t="s">
        <v>152</v>
      </c>
      <c r="H279" s="180">
        <v>43.701000000000001</v>
      </c>
      <c r="I279" s="181"/>
      <c r="J279" s="182">
        <f>ROUND(I279*H279,2)</f>
        <v>0</v>
      </c>
      <c r="K279" s="183"/>
      <c r="L279" s="184"/>
      <c r="M279" s="185" t="s">
        <v>1</v>
      </c>
      <c r="N279" s="186" t="s">
        <v>42</v>
      </c>
      <c r="P279" s="158">
        <f>O279*H279</f>
        <v>0</v>
      </c>
      <c r="Q279" s="158">
        <v>0</v>
      </c>
      <c r="R279" s="158">
        <f>Q279*H279</f>
        <v>0</v>
      </c>
      <c r="S279" s="158">
        <v>0</v>
      </c>
      <c r="T279" s="159">
        <f>S279*H279</f>
        <v>0</v>
      </c>
      <c r="AR279" s="160" t="s">
        <v>270</v>
      </c>
      <c r="AT279" s="160" t="s">
        <v>267</v>
      </c>
      <c r="AU279" s="160" t="s">
        <v>86</v>
      </c>
      <c r="AY279" s="16" t="s">
        <v>146</v>
      </c>
      <c r="BE279" s="91">
        <f>IF(N279="základní",J279,0)</f>
        <v>0</v>
      </c>
      <c r="BF279" s="91">
        <f>IF(N279="snížená",J279,0)</f>
        <v>0</v>
      </c>
      <c r="BG279" s="91">
        <f>IF(N279="zákl. přenesená",J279,0)</f>
        <v>0</v>
      </c>
      <c r="BH279" s="91">
        <f>IF(N279="sníž. přenesená",J279,0)</f>
        <v>0</v>
      </c>
      <c r="BI279" s="91">
        <f>IF(N279="nulová",J279,0)</f>
        <v>0</v>
      </c>
      <c r="BJ279" s="16" t="s">
        <v>84</v>
      </c>
      <c r="BK279" s="91">
        <f>ROUND(I279*H279,2)</f>
        <v>0</v>
      </c>
      <c r="BL279" s="16" t="s">
        <v>225</v>
      </c>
      <c r="BM279" s="160" t="s">
        <v>502</v>
      </c>
    </row>
    <row r="280" spans="2:65" s="12" customFormat="1" ht="11.25">
      <c r="B280" s="161"/>
      <c r="D280" s="162" t="s">
        <v>155</v>
      </c>
      <c r="F280" s="164" t="s">
        <v>503</v>
      </c>
      <c r="H280" s="165">
        <v>43.701000000000001</v>
      </c>
      <c r="I280" s="166"/>
      <c r="L280" s="161"/>
      <c r="M280" s="167"/>
      <c r="T280" s="168"/>
      <c r="AT280" s="163" t="s">
        <v>155</v>
      </c>
      <c r="AU280" s="163" t="s">
        <v>86</v>
      </c>
      <c r="AV280" s="12" t="s">
        <v>86</v>
      </c>
      <c r="AW280" s="12" t="s">
        <v>4</v>
      </c>
      <c r="AX280" s="12" t="s">
        <v>84</v>
      </c>
      <c r="AY280" s="163" t="s">
        <v>146</v>
      </c>
    </row>
    <row r="281" spans="2:65" s="1" customFormat="1" ht="24.2" customHeight="1">
      <c r="B281" s="33"/>
      <c r="C281" s="149" t="s">
        <v>504</v>
      </c>
      <c r="D281" s="149" t="s">
        <v>149</v>
      </c>
      <c r="E281" s="150" t="s">
        <v>505</v>
      </c>
      <c r="F281" s="151" t="s">
        <v>506</v>
      </c>
      <c r="G281" s="152" t="s">
        <v>152</v>
      </c>
      <c r="H281" s="153">
        <v>167.1</v>
      </c>
      <c r="I281" s="154"/>
      <c r="J281" s="155">
        <f>ROUND(I281*H281,2)</f>
        <v>0</v>
      </c>
      <c r="K281" s="156"/>
      <c r="L281" s="33"/>
      <c r="M281" s="157" t="s">
        <v>1</v>
      </c>
      <c r="N281" s="122" t="s">
        <v>42</v>
      </c>
      <c r="P281" s="158">
        <f>O281*H281</f>
        <v>0</v>
      </c>
      <c r="Q281" s="158">
        <v>2.0000000000000001E-4</v>
      </c>
      <c r="R281" s="158">
        <f>Q281*H281</f>
        <v>3.3419999999999998E-2</v>
      </c>
      <c r="S281" s="158">
        <v>0</v>
      </c>
      <c r="T281" s="159">
        <f>S281*H281</f>
        <v>0</v>
      </c>
      <c r="AR281" s="160" t="s">
        <v>225</v>
      </c>
      <c r="AT281" s="160" t="s">
        <v>149</v>
      </c>
      <c r="AU281" s="160" t="s">
        <v>86</v>
      </c>
      <c r="AY281" s="16" t="s">
        <v>146</v>
      </c>
      <c r="BE281" s="91">
        <f>IF(N281="základní",J281,0)</f>
        <v>0</v>
      </c>
      <c r="BF281" s="91">
        <f>IF(N281="snížená",J281,0)</f>
        <v>0</v>
      </c>
      <c r="BG281" s="91">
        <f>IF(N281="zákl. přenesená",J281,0)</f>
        <v>0</v>
      </c>
      <c r="BH281" s="91">
        <f>IF(N281="sníž. přenesená",J281,0)</f>
        <v>0</v>
      </c>
      <c r="BI281" s="91">
        <f>IF(N281="nulová",J281,0)</f>
        <v>0</v>
      </c>
      <c r="BJ281" s="16" t="s">
        <v>84</v>
      </c>
      <c r="BK281" s="91">
        <f>ROUND(I281*H281,2)</f>
        <v>0</v>
      </c>
      <c r="BL281" s="16" t="s">
        <v>225</v>
      </c>
      <c r="BM281" s="160" t="s">
        <v>507</v>
      </c>
    </row>
    <row r="282" spans="2:65" s="12" customFormat="1" ht="11.25">
      <c r="B282" s="161"/>
      <c r="D282" s="162" t="s">
        <v>155</v>
      </c>
      <c r="E282" s="163" t="s">
        <v>1</v>
      </c>
      <c r="F282" s="164" t="s">
        <v>508</v>
      </c>
      <c r="H282" s="165">
        <v>167.1</v>
      </c>
      <c r="I282" s="166"/>
      <c r="L282" s="161"/>
      <c r="M282" s="167"/>
      <c r="T282" s="168"/>
      <c r="AT282" s="163" t="s">
        <v>155</v>
      </c>
      <c r="AU282" s="163" t="s">
        <v>86</v>
      </c>
      <c r="AV282" s="12" t="s">
        <v>86</v>
      </c>
      <c r="AW282" s="12" t="s">
        <v>32</v>
      </c>
      <c r="AX282" s="12" t="s">
        <v>84</v>
      </c>
      <c r="AY282" s="163" t="s">
        <v>146</v>
      </c>
    </row>
    <row r="283" spans="2:65" s="1" customFormat="1" ht="24.2" customHeight="1">
      <c r="B283" s="33"/>
      <c r="C283" s="149" t="s">
        <v>509</v>
      </c>
      <c r="D283" s="149" t="s">
        <v>149</v>
      </c>
      <c r="E283" s="150" t="s">
        <v>510</v>
      </c>
      <c r="F283" s="151" t="s">
        <v>511</v>
      </c>
      <c r="G283" s="152" t="s">
        <v>152</v>
      </c>
      <c r="H283" s="153">
        <v>7.56</v>
      </c>
      <c r="I283" s="154"/>
      <c r="J283" s="155">
        <f>ROUND(I283*H283,2)</f>
        <v>0</v>
      </c>
      <c r="K283" s="156"/>
      <c r="L283" s="33"/>
      <c r="M283" s="157" t="s">
        <v>1</v>
      </c>
      <c r="N283" s="122" t="s">
        <v>42</v>
      </c>
      <c r="P283" s="158">
        <f>O283*H283</f>
        <v>0</v>
      </c>
      <c r="Q283" s="158">
        <v>2.0000000000000002E-5</v>
      </c>
      <c r="R283" s="158">
        <f>Q283*H283</f>
        <v>1.5120000000000002E-4</v>
      </c>
      <c r="S283" s="158">
        <v>0</v>
      </c>
      <c r="T283" s="159">
        <f>S283*H283</f>
        <v>0</v>
      </c>
      <c r="AR283" s="160" t="s">
        <v>225</v>
      </c>
      <c r="AT283" s="160" t="s">
        <v>149</v>
      </c>
      <c r="AU283" s="160" t="s">
        <v>86</v>
      </c>
      <c r="AY283" s="16" t="s">
        <v>146</v>
      </c>
      <c r="BE283" s="91">
        <f>IF(N283="základní",J283,0)</f>
        <v>0</v>
      </c>
      <c r="BF283" s="91">
        <f>IF(N283="snížená",J283,0)</f>
        <v>0</v>
      </c>
      <c r="BG283" s="91">
        <f>IF(N283="zákl. přenesená",J283,0)</f>
        <v>0</v>
      </c>
      <c r="BH283" s="91">
        <f>IF(N283="sníž. přenesená",J283,0)</f>
        <v>0</v>
      </c>
      <c r="BI283" s="91">
        <f>IF(N283="nulová",J283,0)</f>
        <v>0</v>
      </c>
      <c r="BJ283" s="16" t="s">
        <v>84</v>
      </c>
      <c r="BK283" s="91">
        <f>ROUND(I283*H283,2)</f>
        <v>0</v>
      </c>
      <c r="BL283" s="16" t="s">
        <v>225</v>
      </c>
      <c r="BM283" s="160" t="s">
        <v>512</v>
      </c>
    </row>
    <row r="284" spans="2:65" s="12" customFormat="1" ht="11.25">
      <c r="B284" s="161"/>
      <c r="D284" s="162" t="s">
        <v>155</v>
      </c>
      <c r="E284" s="163" t="s">
        <v>1</v>
      </c>
      <c r="F284" s="164" t="s">
        <v>513</v>
      </c>
      <c r="H284" s="165">
        <v>7.56</v>
      </c>
      <c r="I284" s="166"/>
      <c r="L284" s="161"/>
      <c r="M284" s="167"/>
      <c r="T284" s="168"/>
      <c r="AT284" s="163" t="s">
        <v>155</v>
      </c>
      <c r="AU284" s="163" t="s">
        <v>86</v>
      </c>
      <c r="AV284" s="12" t="s">
        <v>86</v>
      </c>
      <c r="AW284" s="12" t="s">
        <v>32</v>
      </c>
      <c r="AX284" s="12" t="s">
        <v>84</v>
      </c>
      <c r="AY284" s="163" t="s">
        <v>146</v>
      </c>
    </row>
    <row r="285" spans="2:65" s="1" customFormat="1" ht="24.2" customHeight="1">
      <c r="B285" s="33"/>
      <c r="C285" s="149" t="s">
        <v>514</v>
      </c>
      <c r="D285" s="149" t="s">
        <v>149</v>
      </c>
      <c r="E285" s="150" t="s">
        <v>515</v>
      </c>
      <c r="F285" s="151" t="s">
        <v>516</v>
      </c>
      <c r="G285" s="152" t="s">
        <v>152</v>
      </c>
      <c r="H285" s="153">
        <v>7.2</v>
      </c>
      <c r="I285" s="154"/>
      <c r="J285" s="155">
        <f>ROUND(I285*H285,2)</f>
        <v>0</v>
      </c>
      <c r="K285" s="156"/>
      <c r="L285" s="33"/>
      <c r="M285" s="157" t="s">
        <v>1</v>
      </c>
      <c r="N285" s="122" t="s">
        <v>42</v>
      </c>
      <c r="P285" s="158">
        <f>O285*H285</f>
        <v>0</v>
      </c>
      <c r="Q285" s="158">
        <v>1.0000000000000001E-5</v>
      </c>
      <c r="R285" s="158">
        <f>Q285*H285</f>
        <v>7.2000000000000002E-5</v>
      </c>
      <c r="S285" s="158">
        <v>0</v>
      </c>
      <c r="T285" s="159">
        <f>S285*H285</f>
        <v>0</v>
      </c>
      <c r="AR285" s="160" t="s">
        <v>225</v>
      </c>
      <c r="AT285" s="160" t="s">
        <v>149</v>
      </c>
      <c r="AU285" s="160" t="s">
        <v>86</v>
      </c>
      <c r="AY285" s="16" t="s">
        <v>146</v>
      </c>
      <c r="BE285" s="91">
        <f>IF(N285="základní",J285,0)</f>
        <v>0</v>
      </c>
      <c r="BF285" s="91">
        <f>IF(N285="snížená",J285,0)</f>
        <v>0</v>
      </c>
      <c r="BG285" s="91">
        <f>IF(N285="zákl. přenesená",J285,0)</f>
        <v>0</v>
      </c>
      <c r="BH285" s="91">
        <f>IF(N285="sníž. přenesená",J285,0)</f>
        <v>0</v>
      </c>
      <c r="BI285" s="91">
        <f>IF(N285="nulová",J285,0)</f>
        <v>0</v>
      </c>
      <c r="BJ285" s="16" t="s">
        <v>84</v>
      </c>
      <c r="BK285" s="91">
        <f>ROUND(I285*H285,2)</f>
        <v>0</v>
      </c>
      <c r="BL285" s="16" t="s">
        <v>225</v>
      </c>
      <c r="BM285" s="160" t="s">
        <v>517</v>
      </c>
    </row>
    <row r="286" spans="2:65" s="12" customFormat="1" ht="11.25">
      <c r="B286" s="161"/>
      <c r="D286" s="162" t="s">
        <v>155</v>
      </c>
      <c r="E286" s="163" t="s">
        <v>1</v>
      </c>
      <c r="F286" s="164" t="s">
        <v>518</v>
      </c>
      <c r="H286" s="165">
        <v>7.2</v>
      </c>
      <c r="I286" s="166"/>
      <c r="L286" s="161"/>
      <c r="M286" s="167"/>
      <c r="T286" s="168"/>
      <c r="AT286" s="163" t="s">
        <v>155</v>
      </c>
      <c r="AU286" s="163" t="s">
        <v>86</v>
      </c>
      <c r="AV286" s="12" t="s">
        <v>86</v>
      </c>
      <c r="AW286" s="12" t="s">
        <v>32</v>
      </c>
      <c r="AX286" s="12" t="s">
        <v>84</v>
      </c>
      <c r="AY286" s="163" t="s">
        <v>146</v>
      </c>
    </row>
    <row r="287" spans="2:65" s="1" customFormat="1" ht="24.2" customHeight="1">
      <c r="B287" s="33"/>
      <c r="C287" s="149" t="s">
        <v>519</v>
      </c>
      <c r="D287" s="149" t="s">
        <v>149</v>
      </c>
      <c r="E287" s="150" t="s">
        <v>520</v>
      </c>
      <c r="F287" s="151" t="s">
        <v>521</v>
      </c>
      <c r="G287" s="152" t="s">
        <v>152</v>
      </c>
      <c r="H287" s="153">
        <v>70</v>
      </c>
      <c r="I287" s="154"/>
      <c r="J287" s="155">
        <f>ROUND(I287*H287,2)</f>
        <v>0</v>
      </c>
      <c r="K287" s="156"/>
      <c r="L287" s="33"/>
      <c r="M287" s="157" t="s">
        <v>1</v>
      </c>
      <c r="N287" s="122" t="s">
        <v>42</v>
      </c>
      <c r="P287" s="158">
        <f>O287*H287</f>
        <v>0</v>
      </c>
      <c r="Q287" s="158">
        <v>1.0000000000000001E-5</v>
      </c>
      <c r="R287" s="158">
        <f>Q287*H287</f>
        <v>7.000000000000001E-4</v>
      </c>
      <c r="S287" s="158">
        <v>0</v>
      </c>
      <c r="T287" s="159">
        <f>S287*H287</f>
        <v>0</v>
      </c>
      <c r="AR287" s="160" t="s">
        <v>225</v>
      </c>
      <c r="AT287" s="160" t="s">
        <v>149</v>
      </c>
      <c r="AU287" s="160" t="s">
        <v>86</v>
      </c>
      <c r="AY287" s="16" t="s">
        <v>146</v>
      </c>
      <c r="BE287" s="91">
        <f>IF(N287="základní",J287,0)</f>
        <v>0</v>
      </c>
      <c r="BF287" s="91">
        <f>IF(N287="snížená",J287,0)</f>
        <v>0</v>
      </c>
      <c r="BG287" s="91">
        <f>IF(N287="zákl. přenesená",J287,0)</f>
        <v>0</v>
      </c>
      <c r="BH287" s="91">
        <f>IF(N287="sníž. přenesená",J287,0)</f>
        <v>0</v>
      </c>
      <c r="BI287" s="91">
        <f>IF(N287="nulová",J287,0)</f>
        <v>0</v>
      </c>
      <c r="BJ287" s="16" t="s">
        <v>84</v>
      </c>
      <c r="BK287" s="91">
        <f>ROUND(I287*H287,2)</f>
        <v>0</v>
      </c>
      <c r="BL287" s="16" t="s">
        <v>225</v>
      </c>
      <c r="BM287" s="160" t="s">
        <v>522</v>
      </c>
    </row>
    <row r="288" spans="2:65" s="1" customFormat="1" ht="33" customHeight="1">
      <c r="B288" s="33"/>
      <c r="C288" s="149" t="s">
        <v>523</v>
      </c>
      <c r="D288" s="149" t="s">
        <v>149</v>
      </c>
      <c r="E288" s="150" t="s">
        <v>524</v>
      </c>
      <c r="F288" s="151" t="s">
        <v>525</v>
      </c>
      <c r="G288" s="152" t="s">
        <v>152</v>
      </c>
      <c r="H288" s="153">
        <v>97.8</v>
      </c>
      <c r="I288" s="154"/>
      <c r="J288" s="155">
        <f>ROUND(I288*H288,2)</f>
        <v>0</v>
      </c>
      <c r="K288" s="156"/>
      <c r="L288" s="33"/>
      <c r="M288" s="157" t="s">
        <v>1</v>
      </c>
      <c r="N288" s="122" t="s">
        <v>42</v>
      </c>
      <c r="P288" s="158">
        <f>O288*H288</f>
        <v>0</v>
      </c>
      <c r="Q288" s="158">
        <v>2.5999999999999998E-4</v>
      </c>
      <c r="R288" s="158">
        <f>Q288*H288</f>
        <v>2.5427999999999996E-2</v>
      </c>
      <c r="S288" s="158">
        <v>0</v>
      </c>
      <c r="T288" s="159">
        <f>S288*H288</f>
        <v>0</v>
      </c>
      <c r="AR288" s="160" t="s">
        <v>225</v>
      </c>
      <c r="AT288" s="160" t="s">
        <v>149</v>
      </c>
      <c r="AU288" s="160" t="s">
        <v>86</v>
      </c>
      <c r="AY288" s="16" t="s">
        <v>146</v>
      </c>
      <c r="BE288" s="91">
        <f>IF(N288="základní",J288,0)</f>
        <v>0</v>
      </c>
      <c r="BF288" s="91">
        <f>IF(N288="snížená",J288,0)</f>
        <v>0</v>
      </c>
      <c r="BG288" s="91">
        <f>IF(N288="zákl. přenesená",J288,0)</f>
        <v>0</v>
      </c>
      <c r="BH288" s="91">
        <f>IF(N288="sníž. přenesená",J288,0)</f>
        <v>0</v>
      </c>
      <c r="BI288" s="91">
        <f>IF(N288="nulová",J288,0)</f>
        <v>0</v>
      </c>
      <c r="BJ288" s="16" t="s">
        <v>84</v>
      </c>
      <c r="BK288" s="91">
        <f>ROUND(I288*H288,2)</f>
        <v>0</v>
      </c>
      <c r="BL288" s="16" t="s">
        <v>225</v>
      </c>
      <c r="BM288" s="160" t="s">
        <v>526</v>
      </c>
    </row>
    <row r="289" spans="2:65" s="12" customFormat="1" ht="11.25">
      <c r="B289" s="161"/>
      <c r="D289" s="162" t="s">
        <v>155</v>
      </c>
      <c r="E289" s="163" t="s">
        <v>1</v>
      </c>
      <c r="F289" s="164" t="s">
        <v>527</v>
      </c>
      <c r="H289" s="165">
        <v>72.3</v>
      </c>
      <c r="I289" s="166"/>
      <c r="L289" s="161"/>
      <c r="M289" s="167"/>
      <c r="T289" s="168"/>
      <c r="AT289" s="163" t="s">
        <v>155</v>
      </c>
      <c r="AU289" s="163" t="s">
        <v>86</v>
      </c>
      <c r="AV289" s="12" t="s">
        <v>86</v>
      </c>
      <c r="AW289" s="12" t="s">
        <v>32</v>
      </c>
      <c r="AX289" s="12" t="s">
        <v>77</v>
      </c>
      <c r="AY289" s="163" t="s">
        <v>146</v>
      </c>
    </row>
    <row r="290" spans="2:65" s="12" customFormat="1" ht="11.25">
      <c r="B290" s="161"/>
      <c r="D290" s="162" t="s">
        <v>155</v>
      </c>
      <c r="E290" s="163" t="s">
        <v>1</v>
      </c>
      <c r="F290" s="164" t="s">
        <v>528</v>
      </c>
      <c r="H290" s="165">
        <v>31</v>
      </c>
      <c r="I290" s="166"/>
      <c r="L290" s="161"/>
      <c r="M290" s="167"/>
      <c r="T290" s="168"/>
      <c r="AT290" s="163" t="s">
        <v>155</v>
      </c>
      <c r="AU290" s="163" t="s">
        <v>86</v>
      </c>
      <c r="AV290" s="12" t="s">
        <v>86</v>
      </c>
      <c r="AW290" s="12" t="s">
        <v>32</v>
      </c>
      <c r="AX290" s="12" t="s">
        <v>77</v>
      </c>
      <c r="AY290" s="163" t="s">
        <v>146</v>
      </c>
    </row>
    <row r="291" spans="2:65" s="12" customFormat="1" ht="11.25">
      <c r="B291" s="161"/>
      <c r="D291" s="162" t="s">
        <v>155</v>
      </c>
      <c r="E291" s="163" t="s">
        <v>1</v>
      </c>
      <c r="F291" s="164" t="s">
        <v>529</v>
      </c>
      <c r="H291" s="165">
        <v>-5.5</v>
      </c>
      <c r="I291" s="166"/>
      <c r="L291" s="161"/>
      <c r="M291" s="167"/>
      <c r="T291" s="168"/>
      <c r="AT291" s="163" t="s">
        <v>155</v>
      </c>
      <c r="AU291" s="163" t="s">
        <v>86</v>
      </c>
      <c r="AV291" s="12" t="s">
        <v>86</v>
      </c>
      <c r="AW291" s="12" t="s">
        <v>32</v>
      </c>
      <c r="AX291" s="12" t="s">
        <v>77</v>
      </c>
      <c r="AY291" s="163" t="s">
        <v>146</v>
      </c>
    </row>
    <row r="292" spans="2:65" s="13" customFormat="1" ht="11.25">
      <c r="B292" s="169"/>
      <c r="D292" s="162" t="s">
        <v>155</v>
      </c>
      <c r="E292" s="170" t="s">
        <v>1</v>
      </c>
      <c r="F292" s="171" t="s">
        <v>168</v>
      </c>
      <c r="H292" s="172">
        <v>97.8</v>
      </c>
      <c r="I292" s="173"/>
      <c r="L292" s="169"/>
      <c r="M292" s="174"/>
      <c r="T292" s="175"/>
      <c r="AT292" s="170" t="s">
        <v>155</v>
      </c>
      <c r="AU292" s="170" t="s">
        <v>86</v>
      </c>
      <c r="AV292" s="13" t="s">
        <v>153</v>
      </c>
      <c r="AW292" s="13" t="s">
        <v>32</v>
      </c>
      <c r="AX292" s="13" t="s">
        <v>84</v>
      </c>
      <c r="AY292" s="170" t="s">
        <v>146</v>
      </c>
    </row>
    <row r="293" spans="2:65" s="1" customFormat="1" ht="24.2" customHeight="1">
      <c r="B293" s="33"/>
      <c r="C293" s="149" t="s">
        <v>530</v>
      </c>
      <c r="D293" s="149" t="s">
        <v>149</v>
      </c>
      <c r="E293" s="150" t="s">
        <v>531</v>
      </c>
      <c r="F293" s="151" t="s">
        <v>532</v>
      </c>
      <c r="G293" s="152" t="s">
        <v>152</v>
      </c>
      <c r="H293" s="153">
        <v>5.5</v>
      </c>
      <c r="I293" s="154"/>
      <c r="J293" s="155">
        <f>ROUND(I293*H293,2)</f>
        <v>0</v>
      </c>
      <c r="K293" s="156"/>
      <c r="L293" s="33"/>
      <c r="M293" s="157" t="s">
        <v>1</v>
      </c>
      <c r="N293" s="122" t="s">
        <v>42</v>
      </c>
      <c r="P293" s="158">
        <f>O293*H293</f>
        <v>0</v>
      </c>
      <c r="Q293" s="158">
        <v>1.5200000000000001E-3</v>
      </c>
      <c r="R293" s="158">
        <f>Q293*H293</f>
        <v>8.3600000000000011E-3</v>
      </c>
      <c r="S293" s="158">
        <v>0</v>
      </c>
      <c r="T293" s="159">
        <f>S293*H293</f>
        <v>0</v>
      </c>
      <c r="AR293" s="160" t="s">
        <v>225</v>
      </c>
      <c r="AT293" s="160" t="s">
        <v>149</v>
      </c>
      <c r="AU293" s="160" t="s">
        <v>86</v>
      </c>
      <c r="AY293" s="16" t="s">
        <v>146</v>
      </c>
      <c r="BE293" s="91">
        <f>IF(N293="základní",J293,0)</f>
        <v>0</v>
      </c>
      <c r="BF293" s="91">
        <f>IF(N293="snížená",J293,0)</f>
        <v>0</v>
      </c>
      <c r="BG293" s="91">
        <f>IF(N293="zákl. přenesená",J293,0)</f>
        <v>0</v>
      </c>
      <c r="BH293" s="91">
        <f>IF(N293="sníž. přenesená",J293,0)</f>
        <v>0</v>
      </c>
      <c r="BI293" s="91">
        <f>IF(N293="nulová",J293,0)</f>
        <v>0</v>
      </c>
      <c r="BJ293" s="16" t="s">
        <v>84</v>
      </c>
      <c r="BK293" s="91">
        <f>ROUND(I293*H293,2)</f>
        <v>0</v>
      </c>
      <c r="BL293" s="16" t="s">
        <v>225</v>
      </c>
      <c r="BM293" s="160" t="s">
        <v>533</v>
      </c>
    </row>
    <row r="294" spans="2:65" s="14" customFormat="1" ht="22.5">
      <c r="B294" s="187"/>
      <c r="D294" s="162" t="s">
        <v>155</v>
      </c>
      <c r="E294" s="188" t="s">
        <v>1</v>
      </c>
      <c r="F294" s="189" t="s">
        <v>534</v>
      </c>
      <c r="H294" s="188" t="s">
        <v>1</v>
      </c>
      <c r="I294" s="190"/>
      <c r="L294" s="187"/>
      <c r="M294" s="191"/>
      <c r="T294" s="192"/>
      <c r="AT294" s="188" t="s">
        <v>155</v>
      </c>
      <c r="AU294" s="188" t="s">
        <v>86</v>
      </c>
      <c r="AV294" s="14" t="s">
        <v>84</v>
      </c>
      <c r="AW294" s="14" t="s">
        <v>32</v>
      </c>
      <c r="AX294" s="14" t="s">
        <v>77</v>
      </c>
      <c r="AY294" s="188" t="s">
        <v>146</v>
      </c>
    </row>
    <row r="295" spans="2:65" s="14" customFormat="1" ht="11.25">
      <c r="B295" s="187"/>
      <c r="D295" s="162" t="s">
        <v>155</v>
      </c>
      <c r="E295" s="188" t="s">
        <v>1</v>
      </c>
      <c r="F295" s="189" t="s">
        <v>535</v>
      </c>
      <c r="H295" s="188" t="s">
        <v>1</v>
      </c>
      <c r="I295" s="190"/>
      <c r="L295" s="187"/>
      <c r="M295" s="191"/>
      <c r="T295" s="192"/>
      <c r="AT295" s="188" t="s">
        <v>155</v>
      </c>
      <c r="AU295" s="188" t="s">
        <v>86</v>
      </c>
      <c r="AV295" s="14" t="s">
        <v>84</v>
      </c>
      <c r="AW295" s="14" t="s">
        <v>32</v>
      </c>
      <c r="AX295" s="14" t="s">
        <v>77</v>
      </c>
      <c r="AY295" s="188" t="s">
        <v>146</v>
      </c>
    </row>
    <row r="296" spans="2:65" s="12" customFormat="1" ht="11.25">
      <c r="B296" s="161"/>
      <c r="D296" s="162" t="s">
        <v>155</v>
      </c>
      <c r="E296" s="163" t="s">
        <v>1</v>
      </c>
      <c r="F296" s="164" t="s">
        <v>536</v>
      </c>
      <c r="H296" s="165">
        <v>5.5</v>
      </c>
      <c r="I296" s="166"/>
      <c r="L296" s="161"/>
      <c r="M296" s="167"/>
      <c r="T296" s="168"/>
      <c r="AT296" s="163" t="s">
        <v>155</v>
      </c>
      <c r="AU296" s="163" t="s">
        <v>86</v>
      </c>
      <c r="AV296" s="12" t="s">
        <v>86</v>
      </c>
      <c r="AW296" s="12" t="s">
        <v>32</v>
      </c>
      <c r="AX296" s="12" t="s">
        <v>84</v>
      </c>
      <c r="AY296" s="163" t="s">
        <v>146</v>
      </c>
    </row>
    <row r="297" spans="2:65" s="11" customFormat="1" ht="25.9" customHeight="1">
      <c r="B297" s="137"/>
      <c r="D297" s="138" t="s">
        <v>76</v>
      </c>
      <c r="E297" s="139" t="s">
        <v>537</v>
      </c>
      <c r="F297" s="139" t="s">
        <v>538</v>
      </c>
      <c r="I297" s="140"/>
      <c r="J297" s="141">
        <f>BK297</f>
        <v>0</v>
      </c>
      <c r="L297" s="137"/>
      <c r="M297" s="142"/>
      <c r="P297" s="143">
        <f>P298</f>
        <v>0</v>
      </c>
      <c r="R297" s="143">
        <f>R298</f>
        <v>0</v>
      </c>
      <c r="T297" s="144">
        <f>T298</f>
        <v>0</v>
      </c>
      <c r="AR297" s="138" t="s">
        <v>153</v>
      </c>
      <c r="AT297" s="145" t="s">
        <v>76</v>
      </c>
      <c r="AU297" s="145" t="s">
        <v>77</v>
      </c>
      <c r="AY297" s="138" t="s">
        <v>146</v>
      </c>
      <c r="BK297" s="146">
        <f>BK298</f>
        <v>0</v>
      </c>
    </row>
    <row r="298" spans="2:65" s="11" customFormat="1" ht="22.9" customHeight="1">
      <c r="B298" s="137"/>
      <c r="D298" s="138" t="s">
        <v>76</v>
      </c>
      <c r="E298" s="147" t="s">
        <v>77</v>
      </c>
      <c r="F298" s="147" t="s">
        <v>539</v>
      </c>
      <c r="I298" s="140"/>
      <c r="J298" s="148">
        <f>BK298</f>
        <v>0</v>
      </c>
      <c r="L298" s="137"/>
      <c r="M298" s="142"/>
      <c r="P298" s="143">
        <f>SUM(P299:P301)</f>
        <v>0</v>
      </c>
      <c r="R298" s="143">
        <f>SUM(R299:R301)</f>
        <v>0</v>
      </c>
      <c r="T298" s="144">
        <f>SUM(T299:T301)</f>
        <v>0</v>
      </c>
      <c r="AR298" s="138" t="s">
        <v>153</v>
      </c>
      <c r="AT298" s="145" t="s">
        <v>76</v>
      </c>
      <c r="AU298" s="145" t="s">
        <v>84</v>
      </c>
      <c r="AY298" s="138" t="s">
        <v>146</v>
      </c>
      <c r="BK298" s="146">
        <f>SUM(BK299:BK301)</f>
        <v>0</v>
      </c>
    </row>
    <row r="299" spans="2:65" s="1" customFormat="1" ht="16.5" customHeight="1">
      <c r="B299" s="33"/>
      <c r="C299" s="149" t="s">
        <v>540</v>
      </c>
      <c r="D299" s="149" t="s">
        <v>149</v>
      </c>
      <c r="E299" s="150" t="s">
        <v>541</v>
      </c>
      <c r="F299" s="151" t="s">
        <v>542</v>
      </c>
      <c r="G299" s="152" t="s">
        <v>152</v>
      </c>
      <c r="H299" s="153">
        <v>1</v>
      </c>
      <c r="I299" s="154"/>
      <c r="J299" s="155">
        <f>ROUND(I299*H299,2)</f>
        <v>0</v>
      </c>
      <c r="K299" s="156"/>
      <c r="L299" s="33"/>
      <c r="M299" s="157" t="s">
        <v>1</v>
      </c>
      <c r="N299" s="122" t="s">
        <v>42</v>
      </c>
      <c r="P299" s="158">
        <f>O299*H299</f>
        <v>0</v>
      </c>
      <c r="Q299" s="158">
        <v>0</v>
      </c>
      <c r="R299" s="158">
        <f>Q299*H299</f>
        <v>0</v>
      </c>
      <c r="S299" s="158">
        <v>0</v>
      </c>
      <c r="T299" s="159">
        <f>S299*H299</f>
        <v>0</v>
      </c>
      <c r="AR299" s="160" t="s">
        <v>543</v>
      </c>
      <c r="AT299" s="160" t="s">
        <v>149</v>
      </c>
      <c r="AU299" s="160" t="s">
        <v>86</v>
      </c>
      <c r="AY299" s="16" t="s">
        <v>146</v>
      </c>
      <c r="BE299" s="91">
        <f>IF(N299="základní",J299,0)</f>
        <v>0</v>
      </c>
      <c r="BF299" s="91">
        <f>IF(N299="snížená",J299,0)</f>
        <v>0</v>
      </c>
      <c r="BG299" s="91">
        <f>IF(N299="zákl. přenesená",J299,0)</f>
        <v>0</v>
      </c>
      <c r="BH299" s="91">
        <f>IF(N299="sníž. přenesená",J299,0)</f>
        <v>0</v>
      </c>
      <c r="BI299" s="91">
        <f>IF(N299="nulová",J299,0)</f>
        <v>0</v>
      </c>
      <c r="BJ299" s="16" t="s">
        <v>84</v>
      </c>
      <c r="BK299" s="91">
        <f>ROUND(I299*H299,2)</f>
        <v>0</v>
      </c>
      <c r="BL299" s="16" t="s">
        <v>543</v>
      </c>
      <c r="BM299" s="160" t="s">
        <v>544</v>
      </c>
    </row>
    <row r="300" spans="2:65" s="1" customFormat="1" ht="16.5" customHeight="1">
      <c r="B300" s="33"/>
      <c r="C300" s="149" t="s">
        <v>545</v>
      </c>
      <c r="D300" s="149" t="s">
        <v>149</v>
      </c>
      <c r="E300" s="150" t="s">
        <v>546</v>
      </c>
      <c r="F300" s="151" t="s">
        <v>547</v>
      </c>
      <c r="G300" s="152" t="s">
        <v>548</v>
      </c>
      <c r="H300" s="153">
        <v>1</v>
      </c>
      <c r="I300" s="154"/>
      <c r="J300" s="155">
        <f>ROUND(I300*H300,2)</f>
        <v>0</v>
      </c>
      <c r="K300" s="156"/>
      <c r="L300" s="33"/>
      <c r="M300" s="157" t="s">
        <v>1</v>
      </c>
      <c r="N300" s="122" t="s">
        <v>42</v>
      </c>
      <c r="P300" s="158">
        <f>O300*H300</f>
        <v>0</v>
      </c>
      <c r="Q300" s="158">
        <v>0</v>
      </c>
      <c r="R300" s="158">
        <f>Q300*H300</f>
        <v>0</v>
      </c>
      <c r="S300" s="158">
        <v>0</v>
      </c>
      <c r="T300" s="159">
        <f>S300*H300</f>
        <v>0</v>
      </c>
      <c r="AR300" s="160" t="s">
        <v>543</v>
      </c>
      <c r="AT300" s="160" t="s">
        <v>149</v>
      </c>
      <c r="AU300" s="160" t="s">
        <v>86</v>
      </c>
      <c r="AY300" s="16" t="s">
        <v>146</v>
      </c>
      <c r="BE300" s="91">
        <f>IF(N300="základní",J300,0)</f>
        <v>0</v>
      </c>
      <c r="BF300" s="91">
        <f>IF(N300="snížená",J300,0)</f>
        <v>0</v>
      </c>
      <c r="BG300" s="91">
        <f>IF(N300="zákl. přenesená",J300,0)</f>
        <v>0</v>
      </c>
      <c r="BH300" s="91">
        <f>IF(N300="sníž. přenesená",J300,0)</f>
        <v>0</v>
      </c>
      <c r="BI300" s="91">
        <f>IF(N300="nulová",J300,0)</f>
        <v>0</v>
      </c>
      <c r="BJ300" s="16" t="s">
        <v>84</v>
      </c>
      <c r="BK300" s="91">
        <f>ROUND(I300*H300,2)</f>
        <v>0</v>
      </c>
      <c r="BL300" s="16" t="s">
        <v>543</v>
      </c>
      <c r="BM300" s="160" t="s">
        <v>549</v>
      </c>
    </row>
    <row r="301" spans="2:65" s="1" customFormat="1" ht="16.5" customHeight="1">
      <c r="B301" s="33"/>
      <c r="C301" s="149" t="s">
        <v>550</v>
      </c>
      <c r="D301" s="149" t="s">
        <v>149</v>
      </c>
      <c r="E301" s="150" t="s">
        <v>551</v>
      </c>
      <c r="F301" s="151" t="s">
        <v>552</v>
      </c>
      <c r="G301" s="152" t="s">
        <v>548</v>
      </c>
      <c r="H301" s="153">
        <v>1</v>
      </c>
      <c r="I301" s="154"/>
      <c r="J301" s="155">
        <f>ROUND(I301*H301,2)</f>
        <v>0</v>
      </c>
      <c r="K301" s="156"/>
      <c r="L301" s="33"/>
      <c r="M301" s="193" t="s">
        <v>1</v>
      </c>
      <c r="N301" s="194" t="s">
        <v>42</v>
      </c>
      <c r="O301" s="195"/>
      <c r="P301" s="196">
        <f>O301*H301</f>
        <v>0</v>
      </c>
      <c r="Q301" s="196">
        <v>0</v>
      </c>
      <c r="R301" s="196">
        <f>Q301*H301</f>
        <v>0</v>
      </c>
      <c r="S301" s="196">
        <v>0</v>
      </c>
      <c r="T301" s="197">
        <f>S301*H301</f>
        <v>0</v>
      </c>
      <c r="AR301" s="160" t="s">
        <v>543</v>
      </c>
      <c r="AT301" s="160" t="s">
        <v>149</v>
      </c>
      <c r="AU301" s="160" t="s">
        <v>86</v>
      </c>
      <c r="AY301" s="16" t="s">
        <v>146</v>
      </c>
      <c r="BE301" s="91">
        <f>IF(N301="základní",J301,0)</f>
        <v>0</v>
      </c>
      <c r="BF301" s="91">
        <f>IF(N301="snížená",J301,0)</f>
        <v>0</v>
      </c>
      <c r="BG301" s="91">
        <f>IF(N301="zákl. přenesená",J301,0)</f>
        <v>0</v>
      </c>
      <c r="BH301" s="91">
        <f>IF(N301="sníž. přenesená",J301,0)</f>
        <v>0</v>
      </c>
      <c r="BI301" s="91">
        <f>IF(N301="nulová",J301,0)</f>
        <v>0</v>
      </c>
      <c r="BJ301" s="16" t="s">
        <v>84</v>
      </c>
      <c r="BK301" s="91">
        <f>ROUND(I301*H301,2)</f>
        <v>0</v>
      </c>
      <c r="BL301" s="16" t="s">
        <v>543</v>
      </c>
      <c r="BM301" s="160" t="s">
        <v>553</v>
      </c>
    </row>
    <row r="302" spans="2:65" s="1" customFormat="1" ht="6.95" customHeight="1">
      <c r="B302" s="45"/>
      <c r="C302" s="46"/>
      <c r="D302" s="46"/>
      <c r="E302" s="46"/>
      <c r="F302" s="46"/>
      <c r="G302" s="46"/>
      <c r="H302" s="46"/>
      <c r="I302" s="46"/>
      <c r="J302" s="46"/>
      <c r="K302" s="46"/>
      <c r="L302" s="33"/>
    </row>
  </sheetData>
  <sheetProtection algorithmName="SHA-512" hashValue="v2F+JzReIhj3ayxvfT7EqZofd1WsmPtUC1iRvbTEalrvo9sy71PHAonj1kJRYBlShkafZ6KsoDbck+5DS9+sUg==" saltValue="viejqXtRCeceZa7/XTuDH+Tr+PLUQihZfqhj0vSe4wgKP4lSQhZz1UWX1wmYiWUF7lBCl4wCcH8t9HkwZ0zK5A==" spinCount="100000" sheet="1" objects="1" scenarios="1" formatColumns="0" formatRows="0" autoFilter="0"/>
  <autoFilter ref="C142:K301" xr:uid="{00000000-0009-0000-0000-000001000000}"/>
  <mergeCells count="14">
    <mergeCell ref="D121:F121"/>
    <mergeCell ref="E133:H133"/>
    <mergeCell ref="E135:H135"/>
    <mergeCell ref="L2:V2"/>
    <mergeCell ref="E87:H87"/>
    <mergeCell ref="D117:F117"/>
    <mergeCell ref="D118:F118"/>
    <mergeCell ref="D119:F119"/>
    <mergeCell ref="D120:F12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2024-01 - zasedací místno...</vt:lpstr>
      <vt:lpstr>'2024-01 - zasedací místno...'!Názvy_tisku</vt:lpstr>
      <vt:lpstr>'Rekapitulace stavby'!Názvy_tisku</vt:lpstr>
      <vt:lpstr>'2024-01 - zasedací místno...'!Oblast_tisku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SMOLOVA-PC\Ivana Smolová</dc:creator>
  <cp:lastModifiedBy>Martin Hlaváček</cp:lastModifiedBy>
  <dcterms:created xsi:type="dcterms:W3CDTF">2024-02-25T18:22:37Z</dcterms:created>
  <dcterms:modified xsi:type="dcterms:W3CDTF">2024-02-26T09:06:58Z</dcterms:modified>
</cp:coreProperties>
</file>